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25" windowHeight="10425" tabRatio="806" activeTab="0"/>
  </bookViews>
  <sheets>
    <sheet name="SNC Income Statement" sheetId="1" r:id="rId1"/>
    <sheet name="SNC Balance Sheet" sheetId="2" r:id="rId2"/>
    <sheet name="Telecom" sheetId="3" r:id="rId3"/>
    <sheet name="Lançamentos MEP-Impost AVP" sheetId="4" state="hidden" r:id="rId4"/>
  </sheets>
  <definedNames>
    <definedName name="_xlnm.Print_Area" localSheetId="1">'SNC Balance Sheet'!$B$2:$G$36</definedName>
  </definedNames>
  <calcPr fullCalcOnLoad="1"/>
</workbook>
</file>

<file path=xl/sharedStrings.xml><?xml version="1.0" encoding="utf-8"?>
<sst xmlns="http://schemas.openxmlformats.org/spreadsheetml/2006/main" count="160" uniqueCount="101">
  <si>
    <t>Million euros</t>
  </si>
  <si>
    <t>Turnover</t>
  </si>
  <si>
    <t>EBITDA</t>
  </si>
  <si>
    <t>EBIT</t>
  </si>
  <si>
    <t>EBT</t>
  </si>
  <si>
    <t>Depreciation &amp; Amortization</t>
  </si>
  <si>
    <t>Net Financial Results</t>
  </si>
  <si>
    <t>Operating Costs</t>
  </si>
  <si>
    <t>Financial Income</t>
  </si>
  <si>
    <t>Financial Expenses</t>
  </si>
  <si>
    <t>Group Share</t>
  </si>
  <si>
    <t>CONSOLIDATED BALANCE SHEET</t>
  </si>
  <si>
    <t>Non Current Assets</t>
  </si>
  <si>
    <t>Current Assets</t>
  </si>
  <si>
    <t>Total Liabilities</t>
  </si>
  <si>
    <t>Non Current Liabilities</t>
  </si>
  <si>
    <t>Current Liabilities</t>
  </si>
  <si>
    <t>Shareholders' Funds</t>
  </si>
  <si>
    <t>Others</t>
  </si>
  <si>
    <t xml:space="preserve">Net Debt </t>
  </si>
  <si>
    <t>Goodwill</t>
  </si>
  <si>
    <t>Investments</t>
  </si>
  <si>
    <t>Deferred Tax Assets</t>
  </si>
  <si>
    <t>Liquidity</t>
  </si>
  <si>
    <t>Change in WC</t>
  </si>
  <si>
    <t>Financial results</t>
  </si>
  <si>
    <t>Income taxes</t>
  </si>
  <si>
    <t>LEVERED FREE CASH FLOW</t>
  </si>
  <si>
    <t>Operating Cash Flow</t>
  </si>
  <si>
    <t xml:space="preserve">Non Cash Items &amp; Other </t>
  </si>
  <si>
    <t xml:space="preserve">Gross Debt </t>
  </si>
  <si>
    <t>Operating CAPEX as % of Turnover</t>
  </si>
  <si>
    <t>Total CAPEX</t>
  </si>
  <si>
    <t>Total Net Assets</t>
  </si>
  <si>
    <t>Tax results</t>
  </si>
  <si>
    <t>CONSOLIDATED INCOME STATEMENT</t>
  </si>
  <si>
    <r>
      <t>Operating CAPEX</t>
    </r>
    <r>
      <rPr>
        <vertAlign val="superscript"/>
        <sz val="10"/>
        <rFont val="Sonae"/>
        <family val="3"/>
      </rPr>
      <t>(1)</t>
    </r>
  </si>
  <si>
    <t>q.o.q.</t>
  </si>
  <si>
    <t>Attributable to Non-Controlling Interests</t>
  </si>
  <si>
    <t>Non-Controlling Interests</t>
  </si>
  <si>
    <t>Loans</t>
  </si>
  <si>
    <r>
      <t>Commercial Costs</t>
    </r>
    <r>
      <rPr>
        <vertAlign val="superscript"/>
        <sz val="10"/>
        <rFont val="Sonae"/>
        <family val="3"/>
      </rPr>
      <t>(1)</t>
    </r>
  </si>
  <si>
    <t>Net Income</t>
  </si>
  <si>
    <r>
      <t>Underlying EBITDA</t>
    </r>
    <r>
      <rPr>
        <vertAlign val="superscript"/>
        <sz val="10"/>
        <rFont val="Sonae"/>
        <family val="3"/>
      </rPr>
      <t>(3)</t>
    </r>
  </si>
  <si>
    <t>Underlying EBITDA Margin (%)</t>
  </si>
  <si>
    <t>EBITDA margin (%)</t>
  </si>
  <si>
    <t>Operating Revenues</t>
  </si>
  <si>
    <t>Underlying EBITDA-Operating CAPEX</t>
  </si>
  <si>
    <r>
      <t>FCF</t>
    </r>
    <r>
      <rPr>
        <b/>
        <vertAlign val="superscript"/>
        <sz val="10"/>
        <rFont val="Sonae"/>
        <family val="3"/>
      </rPr>
      <t>(1)</t>
    </r>
  </si>
  <si>
    <t>Underlying EBITDA - Operating CAPEX</t>
  </si>
  <si>
    <t>Sales</t>
  </si>
  <si>
    <t>Operational Indicators ('000)</t>
  </si>
  <si>
    <t>Total RGUs</t>
  </si>
  <si>
    <t>NOS HIGHLIGHTS</t>
  </si>
  <si>
    <t>Direct Results</t>
  </si>
  <si>
    <t>Convergent + Integrated RGUs</t>
  </si>
  <si>
    <t>Tangible and Intangible Assets and Rights of Use</t>
  </si>
  <si>
    <t>ANTES</t>
  </si>
  <si>
    <t>Descrição</t>
  </si>
  <si>
    <t>AGORA</t>
  </si>
  <si>
    <t>proveito na individual</t>
  </si>
  <si>
    <t>MEP - Operação Outsystems</t>
  </si>
  <si>
    <t>proveito da retenção dos 20% (contrapartida 298)</t>
  </si>
  <si>
    <t>colocar em EBITDA não recorrente</t>
  </si>
  <si>
    <t>imposto q a Débora lançou consolidado</t>
  </si>
  <si>
    <t>imposto q vem da individual (1,5M é isento)</t>
  </si>
  <si>
    <t>imposto</t>
  </si>
  <si>
    <t>Fundo</t>
  </si>
  <si>
    <t>MEP</t>
  </si>
  <si>
    <t>IMPOSTO</t>
  </si>
  <si>
    <t>Armilar II</t>
  </si>
  <si>
    <t>anulação no consolidado</t>
  </si>
  <si>
    <t>MEP - venda Outsystems</t>
  </si>
  <si>
    <t>MEP - restante P&amp;L</t>
  </si>
  <si>
    <t>pela alteração da % da Armilar II</t>
  </si>
  <si>
    <t>Provisão</t>
  </si>
  <si>
    <t>Armilar III</t>
  </si>
  <si>
    <t>MEP - trimestre</t>
  </si>
  <si>
    <t>Correção provisão</t>
  </si>
  <si>
    <t>Armilar I+I</t>
  </si>
  <si>
    <t>Impacto 3Q vs 2Q</t>
  </si>
  <si>
    <t>o.w. derrama</t>
  </si>
  <si>
    <t>Trade Receivables</t>
  </si>
  <si>
    <t>Provisions</t>
  </si>
  <si>
    <t>Trade Payables</t>
  </si>
  <si>
    <t>Services Rendered</t>
  </si>
  <si>
    <t>Other Income</t>
  </si>
  <si>
    <t>Employee Benefits Expenses</t>
  </si>
  <si>
    <r>
      <t>Other Expenses</t>
    </r>
    <r>
      <rPr>
        <vertAlign val="superscript"/>
        <sz val="10"/>
        <rFont val="Sonae"/>
        <family val="3"/>
      </rPr>
      <t>(2)</t>
    </r>
  </si>
  <si>
    <t>1Q21</t>
  </si>
  <si>
    <t>Non recurrent itens</t>
  </si>
  <si>
    <r>
      <t>Equity method</t>
    </r>
    <r>
      <rPr>
        <vertAlign val="superscript"/>
        <sz val="10"/>
        <rFont val="Sonae"/>
        <family val="3"/>
      </rPr>
      <t>(4)</t>
    </r>
  </si>
  <si>
    <r>
      <t>Discontinued Operations</t>
    </r>
    <r>
      <rPr>
        <vertAlign val="superscript"/>
        <sz val="10"/>
        <rFont val="Sonae"/>
        <family val="3"/>
      </rPr>
      <t>(5)</t>
    </r>
  </si>
  <si>
    <r>
      <t>Indirect Results</t>
    </r>
    <r>
      <rPr>
        <b/>
        <vertAlign val="superscript"/>
        <sz val="11"/>
        <rFont val="Sonae"/>
        <family val="3"/>
      </rPr>
      <t>(6)</t>
    </r>
  </si>
  <si>
    <t>4Q21</t>
  </si>
  <si>
    <t>Dividends and other reserves distribution</t>
  </si>
  <si>
    <t>CAPEX excluding Leasings, Spectrum License &amp; Other Contractual Rights</t>
  </si>
  <si>
    <t>EBITDA-CAPEX excluding Leasings, Spectrum License &amp; Other Contractual Rights</t>
  </si>
  <si>
    <t>1Q22</t>
  </si>
  <si>
    <t>∆ 22/21</t>
  </si>
  <si>
    <t>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</si>
</sst>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  <numFmt numFmtId="168" formatCode="0.0\p\p"/>
    <numFmt numFmtId="169" formatCode="###,###.0;\(###,###.0\)"/>
    <numFmt numFmtId="170" formatCode="#,##0;\(#,##0\);\-"/>
    <numFmt numFmtId="171" formatCode="#,##0.0;\(#,##0.0\);\-"/>
    <numFmt numFmtId="172" formatCode="#,##0.0000000;\(#,##0.0000000\);\-"/>
    <numFmt numFmtId="173" formatCode="#,##0;\(#,##0\);_-* &quot;-&quot;_-"/>
  </numFmts>
  <fonts count="54">
    <font>
      <sz val="10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Sonae"/>
      <family val="3"/>
    </font>
    <font>
      <sz val="10"/>
      <name val="Sonae"/>
      <family val="3"/>
    </font>
    <font>
      <sz val="9"/>
      <name val="Sonae"/>
      <family val="3"/>
    </font>
    <font>
      <vertAlign val="superscript"/>
      <sz val="10"/>
      <name val="Sonae"/>
      <family val="3"/>
    </font>
    <font>
      <b/>
      <sz val="9"/>
      <name val="Sonae"/>
      <family val="3"/>
    </font>
    <font>
      <b/>
      <vertAlign val="superscript"/>
      <sz val="10"/>
      <name val="Sonae"/>
      <family val="3"/>
    </font>
    <font>
      <b/>
      <vertAlign val="superscript"/>
      <sz val="11"/>
      <name val="Sonae"/>
      <family val="3"/>
    </font>
    <font>
      <b/>
      <sz val="9"/>
      <color indexed="53"/>
      <name val="Sonae"/>
      <family val="3"/>
    </font>
    <font>
      <sz val="10"/>
      <color indexed="53"/>
      <name val="Sonae"/>
      <family val="3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ona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9" tint="-0.24997000396251678"/>
      <name val="Sonae"/>
      <family val="3"/>
    </font>
    <font>
      <sz val="10"/>
      <color theme="9" tint="-0.24997000396251678"/>
      <name val="Sonae"/>
      <family val="3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ck">
        <color theme="9" tint="-0.24993999302387238"/>
      </bottom>
    </border>
    <border>
      <left/>
      <right/>
      <top/>
      <bottom style="thin">
        <color theme="9" tint="-0.24997000396251678"/>
      </bottom>
    </border>
    <border>
      <left/>
      <right/>
      <top/>
      <bottom style="thin">
        <color theme="9" tint="-0.2499399930238723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5" fontId="6" fillId="0" borderId="0" xfId="74" applyNumberFormat="1" applyFont="1" applyFill="1" applyAlignment="1" applyProtection="1">
      <alignment horizontal="right"/>
      <protection/>
    </xf>
    <xf numFmtId="165" fontId="6" fillId="0" borderId="0" xfId="74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5" fontId="6" fillId="0" borderId="0" xfId="74" applyNumberFormat="1" applyFont="1" applyBorder="1" applyAlignment="1" applyProtection="1">
      <alignment horizontal="right"/>
      <protection/>
    </xf>
    <xf numFmtId="165" fontId="6" fillId="0" borderId="0" xfId="74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165" fontId="8" fillId="0" borderId="10" xfId="74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65" fontId="8" fillId="0" borderId="0" xfId="74" applyNumberFormat="1" applyFont="1" applyBorder="1" applyAlignment="1" applyProtection="1">
      <alignment horizontal="right"/>
      <protection/>
    </xf>
    <xf numFmtId="165" fontId="6" fillId="0" borderId="11" xfId="74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165" fontId="6" fillId="0" borderId="12" xfId="74" applyNumberFormat="1" applyFont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65" fontId="8" fillId="0" borderId="10" xfId="74" applyNumberFormat="1" applyFont="1" applyFill="1" applyBorder="1" applyAlignment="1" applyProtection="1">
      <alignment horizontal="right"/>
      <protection/>
    </xf>
    <xf numFmtId="165" fontId="5" fillId="33" borderId="0" xfId="74" applyNumberFormat="1" applyFont="1" applyFill="1" applyBorder="1" applyAlignment="1" applyProtection="1">
      <alignment/>
      <protection/>
    </xf>
    <xf numFmtId="166" fontId="5" fillId="33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right"/>
      <protection/>
    </xf>
    <xf numFmtId="168" fontId="6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166" fontId="5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66" fontId="5" fillId="33" borderId="12" xfId="0" applyNumberFormat="1" applyFont="1" applyFill="1" applyBorder="1" applyAlignment="1" applyProtection="1">
      <alignment/>
      <protection/>
    </xf>
    <xf numFmtId="165" fontId="6" fillId="33" borderId="0" xfId="74" applyNumberFormat="1" applyFont="1" applyFill="1" applyBorder="1" applyAlignment="1" applyProtection="1">
      <alignment horizontal="right"/>
      <protection/>
    </xf>
    <xf numFmtId="167" fontId="5" fillId="33" borderId="0" xfId="0" applyNumberFormat="1" applyFont="1" applyFill="1" applyBorder="1" applyAlignment="1">
      <alignment horizontal="right"/>
    </xf>
    <xf numFmtId="165" fontId="5" fillId="0" borderId="0" xfId="74" applyNumberFormat="1" applyFont="1" applyFill="1" applyBorder="1" applyAlignment="1" applyProtection="1">
      <alignment/>
      <protection/>
    </xf>
    <xf numFmtId="166" fontId="5" fillId="0" borderId="11" xfId="0" applyNumberFormat="1" applyFont="1" applyFill="1" applyBorder="1" applyAlignment="1" applyProtection="1">
      <alignment/>
      <protection/>
    </xf>
    <xf numFmtId="165" fontId="5" fillId="33" borderId="0" xfId="74" applyNumberFormat="1" applyFont="1" applyFill="1" applyAlignment="1" applyProtection="1">
      <alignment/>
      <protection/>
    </xf>
    <xf numFmtId="167" fontId="5" fillId="33" borderId="0" xfId="0" applyNumberFormat="1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 indent="1"/>
      <protection/>
    </xf>
    <xf numFmtId="0" fontId="5" fillId="0" borderId="10" xfId="0" applyFont="1" applyBorder="1" applyAlignment="1" applyProtection="1">
      <alignment/>
      <protection/>
    </xf>
    <xf numFmtId="0" fontId="4" fillId="33" borderId="0" xfId="0" applyFont="1" applyFill="1" applyAlignment="1">
      <alignment horizontal="center"/>
    </xf>
    <xf numFmtId="165" fontId="6" fillId="0" borderId="11" xfId="74" applyNumberFormat="1" applyFont="1" applyFill="1" applyBorder="1" applyAlignment="1" applyProtection="1">
      <alignment horizontal="right"/>
      <protection/>
    </xf>
    <xf numFmtId="166" fontId="4" fillId="0" borderId="10" xfId="0" applyNumberFormat="1" applyFont="1" applyFill="1" applyBorder="1" applyAlignment="1" applyProtection="1">
      <alignment/>
      <protection/>
    </xf>
    <xf numFmtId="167" fontId="4" fillId="33" borderId="10" xfId="0" applyNumberFormat="1" applyFont="1" applyFill="1" applyBorder="1" applyAlignment="1" applyProtection="1">
      <alignment/>
      <protection/>
    </xf>
    <xf numFmtId="166" fontId="4" fillId="33" borderId="10" xfId="0" applyNumberFormat="1" applyFont="1" applyFill="1" applyBorder="1" applyAlignment="1" applyProtection="1">
      <alignment/>
      <protection/>
    </xf>
    <xf numFmtId="167" fontId="5" fillId="33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1" xfId="0" applyFont="1" applyBorder="1" applyAlignment="1" applyProtection="1">
      <alignment horizontal="left" indent="1"/>
      <protection/>
    </xf>
    <xf numFmtId="167" fontId="4" fillId="0" borderId="10" xfId="0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6" fontId="5" fillId="0" borderId="12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7" fontId="6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indent="1"/>
      <protection/>
    </xf>
    <xf numFmtId="167" fontId="5" fillId="33" borderId="11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165" fontId="6" fillId="33" borderId="11" xfId="74" applyNumberFormat="1" applyFont="1" applyFill="1" applyBorder="1" applyAlignment="1" applyProtection="1">
      <alignment horizontal="right"/>
      <protection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>
      <alignment horizontal="right"/>
    </xf>
    <xf numFmtId="166" fontId="5" fillId="33" borderId="0" xfId="0" applyNumberFormat="1" applyFont="1" applyFill="1" applyBorder="1" applyAlignment="1" applyProtection="1">
      <alignment/>
      <protection/>
    </xf>
    <xf numFmtId="165" fontId="6" fillId="33" borderId="0" xfId="74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50" fillId="0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indent="1"/>
      <protection/>
    </xf>
    <xf numFmtId="0" fontId="5" fillId="34" borderId="10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65" fontId="6" fillId="0" borderId="15" xfId="74" applyNumberFormat="1" applyFont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/>
      <protection/>
    </xf>
    <xf numFmtId="167" fontId="4" fillId="34" borderId="10" xfId="0" applyNumberFormat="1" applyFont="1" applyFill="1" applyBorder="1" applyAlignment="1" applyProtection="1">
      <alignment/>
      <protection/>
    </xf>
    <xf numFmtId="165" fontId="8" fillId="34" borderId="10" xfId="74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166" fontId="4" fillId="34" borderId="0" xfId="0" applyNumberFormat="1" applyFont="1" applyFill="1" applyBorder="1" applyAlignment="1" applyProtection="1">
      <alignment/>
      <protection/>
    </xf>
    <xf numFmtId="165" fontId="8" fillId="34" borderId="12" xfId="74" applyNumberFormat="1" applyFont="1" applyFill="1" applyBorder="1" applyAlignment="1" applyProtection="1">
      <alignment horizontal="right"/>
      <protection/>
    </xf>
    <xf numFmtId="166" fontId="5" fillId="34" borderId="0" xfId="0" applyNumberFormat="1" applyFont="1" applyFill="1" applyBorder="1" applyAlignment="1" applyProtection="1">
      <alignment/>
      <protection/>
    </xf>
    <xf numFmtId="165" fontId="6" fillId="34" borderId="0" xfId="74" applyNumberFormat="1" applyFont="1" applyFill="1" applyBorder="1" applyAlignment="1" applyProtection="1">
      <alignment horizontal="right"/>
      <protection/>
    </xf>
    <xf numFmtId="165" fontId="5" fillId="34" borderId="10" xfId="74" applyNumberFormat="1" applyFont="1" applyFill="1" applyBorder="1" applyAlignment="1" applyProtection="1">
      <alignment/>
      <protection/>
    </xf>
    <xf numFmtId="168" fontId="6" fillId="34" borderId="10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66" fontId="5" fillId="0" borderId="15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165" fontId="6" fillId="33" borderId="12" xfId="74" applyNumberFormat="1" applyFont="1" applyFill="1" applyBorder="1" applyAlignment="1" applyProtection="1">
      <alignment horizontal="right"/>
      <protection/>
    </xf>
    <xf numFmtId="166" fontId="4" fillId="33" borderId="10" xfId="0" applyNumberFormat="1" applyFont="1" applyFill="1" applyBorder="1" applyAlignment="1" applyProtection="1">
      <alignment/>
      <protection/>
    </xf>
    <xf numFmtId="165" fontId="6" fillId="0" borderId="12" xfId="74" applyNumberFormat="1" applyFont="1" applyFill="1" applyBorder="1" applyAlignment="1" applyProtection="1">
      <alignment horizontal="right"/>
      <protection/>
    </xf>
    <xf numFmtId="165" fontId="6" fillId="0" borderId="14" xfId="74" applyNumberFormat="1" applyFont="1" applyFill="1" applyBorder="1" applyAlignment="1" applyProtection="1">
      <alignment horizontal="right"/>
      <protection/>
    </xf>
    <xf numFmtId="169" fontId="5" fillId="0" borderId="12" xfId="0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 quotePrefix="1">
      <alignment horizontal="right"/>
      <protection/>
    </xf>
    <xf numFmtId="165" fontId="8" fillId="34" borderId="10" xfId="74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Border="1" applyAlignment="1" applyProtection="1">
      <alignment horizontal="center"/>
      <protection/>
    </xf>
    <xf numFmtId="166" fontId="51" fillId="0" borderId="0" xfId="0" applyNumberFormat="1" applyFont="1" applyBorder="1" applyAlignment="1" applyProtection="1">
      <alignment horizontal="center"/>
      <protection/>
    </xf>
    <xf numFmtId="0" fontId="50" fillId="0" borderId="13" xfId="0" applyFont="1" applyFill="1" applyBorder="1" applyAlignment="1">
      <alignment horizontal="right"/>
    </xf>
    <xf numFmtId="171" fontId="5" fillId="33" borderId="0" xfId="74" applyNumberFormat="1" applyFont="1" applyFill="1" applyAlignment="1" applyProtection="1">
      <alignment/>
      <protection/>
    </xf>
    <xf numFmtId="169" fontId="5" fillId="0" borderId="14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4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/>
    </xf>
    <xf numFmtId="4" fontId="52" fillId="0" borderId="0" xfId="0" applyNumberFormat="1" applyFont="1" applyAlignment="1">
      <alignment vertical="center" wrapText="1"/>
    </xf>
    <xf numFmtId="4" fontId="52" fillId="0" borderId="0" xfId="0" applyNumberFormat="1" applyFont="1" applyAlignment="1">
      <alignment vertic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52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53" fillId="0" borderId="0" xfId="0" applyNumberFormat="1" applyFont="1" applyFill="1" applyAlignment="1">
      <alignment/>
    </xf>
    <xf numFmtId="4" fontId="53" fillId="0" borderId="0" xfId="0" applyNumberFormat="1" applyFont="1" applyBorder="1" applyAlignment="1">
      <alignment/>
    </xf>
    <xf numFmtId="4" fontId="52" fillId="35" borderId="0" xfId="0" applyNumberFormat="1" applyFont="1" applyFill="1" applyAlignment="1">
      <alignment/>
    </xf>
    <xf numFmtId="4" fontId="52" fillId="36" borderId="0" xfId="0" applyNumberFormat="1" applyFont="1" applyFill="1" applyAlignment="1">
      <alignment horizontal="right" vertical="center" wrapText="1"/>
    </xf>
    <xf numFmtId="4" fontId="52" fillId="36" borderId="0" xfId="0" applyNumberFormat="1" applyFont="1" applyFill="1" applyAlignment="1">
      <alignment/>
    </xf>
    <xf numFmtId="4" fontId="52" fillId="37" borderId="0" xfId="0" applyNumberFormat="1" applyFont="1" applyFill="1" applyAlignment="1">
      <alignment/>
    </xf>
    <xf numFmtId="170" fontId="13" fillId="0" borderId="0" xfId="0" applyNumberFormat="1" applyFont="1" applyAlignment="1">
      <alignment/>
    </xf>
    <xf numFmtId="173" fontId="5" fillId="0" borderId="0" xfId="0" applyNumberFormat="1" applyFont="1" applyFill="1" applyAlignment="1" applyProtection="1">
      <alignment/>
      <protection/>
    </xf>
    <xf numFmtId="165" fontId="6" fillId="0" borderId="10" xfId="74" applyNumberFormat="1" applyFont="1" applyFill="1" applyBorder="1" applyAlignment="1" applyProtection="1">
      <alignment horizontal="right"/>
      <protection/>
    </xf>
    <xf numFmtId="165" fontId="8" fillId="0" borderId="0" xfId="74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vertical="center"/>
      <protection/>
    </xf>
    <xf numFmtId="165" fontId="6" fillId="0" borderId="0" xfId="74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167" fontId="5" fillId="0" borderId="15" xfId="0" applyNumberFormat="1" applyFont="1" applyFill="1" applyBorder="1" applyAlignment="1" applyProtection="1">
      <alignment vertical="center"/>
      <protection/>
    </xf>
    <xf numFmtId="165" fontId="6" fillId="0" borderId="15" xfId="74" applyNumberFormat="1" applyFont="1" applyFill="1" applyBorder="1" applyAlignment="1" applyProtection="1">
      <alignment horizontal="right" vertical="center"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72" fontId="51" fillId="0" borderId="0" xfId="0" applyNumberFormat="1" applyFont="1" applyBorder="1" applyAlignment="1" applyProtection="1">
      <alignment horizontal="center"/>
      <protection/>
    </xf>
    <xf numFmtId="165" fontId="6" fillId="0" borderId="0" xfId="74" applyNumberFormat="1" applyFont="1" applyFill="1" applyAlignment="1" applyProtection="1">
      <alignment horizontal="right" vertical="center"/>
      <protection/>
    </xf>
    <xf numFmtId="4" fontId="53" fillId="38" borderId="0" xfId="0" applyNumberFormat="1" applyFont="1" applyFill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3" xfId="52"/>
    <cellStyle name="Comma 3 2" xfId="53"/>
    <cellStyle name="Comma 3 2 2" xfId="54"/>
    <cellStyle name="Comma 3 3" xfId="55"/>
    <cellStyle name="Comma 4" xfId="56"/>
    <cellStyle name="Comma 4 2" xfId="57"/>
    <cellStyle name="Currency" xfId="58"/>
    <cellStyle name="Currency [0]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 2" xfId="70"/>
    <cellStyle name="Normal 3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47</xdr:row>
      <xdr:rowOff>47625</xdr:rowOff>
    </xdr:from>
    <xdr:ext cx="5791200" cy="285750"/>
    <xdr:sp>
      <xdr:nvSpPr>
        <xdr:cNvPr id="1" name="Text Box 4"/>
        <xdr:cNvSpPr txBox="1">
          <a:spLocks noChangeArrowheads="1"/>
        </xdr:cNvSpPr>
      </xdr:nvSpPr>
      <xdr:spPr>
        <a:xfrm>
          <a:off x="609600" y="8191500"/>
          <a:ext cx="5791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FCF Levered after Financial Expenses but before Capital Flows and  Financing related up-front Costs.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  <xdr:oneCellAnchor>
    <xdr:from>
      <xdr:col>0</xdr:col>
      <xdr:colOff>609600</xdr:colOff>
      <xdr:row>30</xdr:row>
      <xdr:rowOff>38100</xdr:rowOff>
    </xdr:from>
    <xdr:ext cx="5819775" cy="857250"/>
    <xdr:sp>
      <xdr:nvSpPr>
        <xdr:cNvPr id="2" name="Text Box 4"/>
        <xdr:cNvSpPr txBox="1">
          <a:spLocks noChangeArrowheads="1"/>
        </xdr:cNvSpPr>
      </xdr:nvSpPr>
      <xdr:spPr>
        <a:xfrm>
          <a:off x="609600" y="5124450"/>
          <a:ext cx="58197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Commercial Costs = COGS + Mktg &amp; Sales Costs; 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(2) Other Expenses =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Outsourcing Services + G&amp;A + Provisions + others;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(3) Includes the businesses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fully consolidated by Sonaecom; 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(4)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Includes the 50% holding in Unipress, the 50% holding in SIRS, the 50% holding in ZOPT and the 21.21% holding in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Probe.ly;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(5) Includes Bizdirect contributions;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(6)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Includes equity method and fair value adjustments related with AVP funds and other minority stakes, net of taxes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9525</xdr:rowOff>
    </xdr:from>
    <xdr:ext cx="6315075" cy="438150"/>
    <xdr:sp>
      <xdr:nvSpPr>
        <xdr:cNvPr id="1" name="Text Box 1"/>
        <xdr:cNvSpPr txBox="1">
          <a:spLocks noChangeArrowheads="1"/>
        </xdr:cNvSpPr>
      </xdr:nvSpPr>
      <xdr:spPr>
        <a:xfrm>
          <a:off x="609600" y="5657850"/>
          <a:ext cx="6315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Operating CAPEX excludes Financial Investments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3.5"/>
  <cols>
    <col min="1" max="1" width="9.140625" style="41" customWidth="1"/>
    <col min="2" max="2" width="34.140625" style="2" customWidth="1"/>
    <col min="3" max="4" width="11.57421875" style="2" customWidth="1"/>
    <col min="5" max="5" width="9.00390625" style="2" customWidth="1"/>
    <col min="6" max="6" width="11.57421875" style="2" customWidth="1"/>
    <col min="7" max="7" width="9.00390625" style="2" customWidth="1"/>
    <col min="8" max="16384" width="9.140625" style="2" customWidth="1"/>
  </cols>
  <sheetData>
    <row r="1" spans="1:7" ht="12.75">
      <c r="A1" s="71"/>
      <c r="B1" s="1"/>
      <c r="C1" s="110"/>
      <c r="D1" s="110"/>
      <c r="E1" s="76"/>
      <c r="F1" s="48"/>
      <c r="G1" s="41"/>
    </row>
    <row r="2" spans="1:7" ht="12.75">
      <c r="A2" s="72"/>
      <c r="B2" s="106" t="s">
        <v>0</v>
      </c>
      <c r="C2" s="147"/>
      <c r="D2" s="147"/>
      <c r="E2" s="107"/>
      <c r="F2" s="147"/>
      <c r="G2" s="107"/>
    </row>
    <row r="3" spans="1:7" ht="12.75" thickBot="1">
      <c r="A3" s="72"/>
      <c r="B3" s="78" t="s">
        <v>35</v>
      </c>
      <c r="C3" s="109" t="s">
        <v>89</v>
      </c>
      <c r="D3" s="109" t="s">
        <v>98</v>
      </c>
      <c r="E3" s="109" t="s">
        <v>99</v>
      </c>
      <c r="F3" s="109" t="s">
        <v>94</v>
      </c>
      <c r="G3" s="109" t="s">
        <v>37</v>
      </c>
    </row>
    <row r="4" spans="1:7" ht="13.5" customHeight="1" thickTop="1">
      <c r="A4" s="72"/>
      <c r="B4" s="83" t="s">
        <v>1</v>
      </c>
      <c r="C4" s="84">
        <v>16.7494201603714</v>
      </c>
      <c r="D4" s="84">
        <v>17.795507620000013</v>
      </c>
      <c r="E4" s="85">
        <v>0.062455144692329254</v>
      </c>
      <c r="F4" s="84">
        <v>22.806527807654106</v>
      </c>
      <c r="G4" s="104">
        <v>-0.21971868010405088</v>
      </c>
    </row>
    <row r="5" spans="2:7" ht="13.5" customHeight="1">
      <c r="B5" s="18" t="s">
        <v>85</v>
      </c>
      <c r="C5" s="4">
        <v>11.936202684606599</v>
      </c>
      <c r="D5" s="4">
        <v>12.898132040000009</v>
      </c>
      <c r="E5" s="5">
        <v>0.08058922764724434</v>
      </c>
      <c r="F5" s="4">
        <v>14.571695093615801</v>
      </c>
      <c r="G5" s="5">
        <v>-0.11485026572845457</v>
      </c>
    </row>
    <row r="6" spans="2:7" ht="13.5" customHeight="1">
      <c r="B6" s="18" t="s">
        <v>50</v>
      </c>
      <c r="C6" s="4">
        <v>4.8132174757648</v>
      </c>
      <c r="D6" s="4">
        <v>4.89737558</v>
      </c>
      <c r="E6" s="5">
        <v>0.017484791547223422</v>
      </c>
      <c r="F6" s="4">
        <v>8.234832714038307</v>
      </c>
      <c r="G6" s="5">
        <v>-0.405285359148679</v>
      </c>
    </row>
    <row r="7" spans="2:7" ht="13.5" customHeight="1">
      <c r="B7" s="52" t="s">
        <v>86</v>
      </c>
      <c r="C7" s="62">
        <v>0.5259551983327999</v>
      </c>
      <c r="D7" s="62">
        <v>0.43367601</v>
      </c>
      <c r="E7" s="137">
        <v>-0.1754506631464263</v>
      </c>
      <c r="F7" s="62">
        <v>0.839148544793</v>
      </c>
      <c r="G7" s="137">
        <v>-0.48319518315201443</v>
      </c>
    </row>
    <row r="8" spans="2:7" ht="13.5" customHeight="1">
      <c r="B8" s="24" t="s">
        <v>7</v>
      </c>
      <c r="C8" s="61">
        <v>18.126592156509208</v>
      </c>
      <c r="D8" s="61">
        <v>19.5667074237959</v>
      </c>
      <c r="E8" s="32">
        <v>0.07944765650666176</v>
      </c>
      <c r="F8" s="61">
        <v>24.786589664357304</v>
      </c>
      <c r="G8" s="138">
        <v>-0.21059299852240285</v>
      </c>
    </row>
    <row r="9" spans="2:7" ht="13.5" customHeight="1">
      <c r="B9" s="59" t="s">
        <v>87</v>
      </c>
      <c r="C9" s="63">
        <v>10.273812071104603</v>
      </c>
      <c r="D9" s="63">
        <v>11.344525611796298</v>
      </c>
      <c r="E9" s="99">
        <v>0.10421774637119445</v>
      </c>
      <c r="F9" s="63">
        <v>11.505705680697004</v>
      </c>
      <c r="G9" s="99">
        <v>-0.014008707798871955</v>
      </c>
    </row>
    <row r="10" spans="2:7" ht="15">
      <c r="B10" s="19" t="s">
        <v>41</v>
      </c>
      <c r="C10" s="30">
        <v>3.269897169508</v>
      </c>
      <c r="D10" s="30">
        <v>3.3203233999999995</v>
      </c>
      <c r="E10" s="16">
        <v>0.015421350543444422</v>
      </c>
      <c r="F10" s="30">
        <v>6.9808470263547004</v>
      </c>
      <c r="G10" s="16">
        <v>-0.5243666868125277</v>
      </c>
    </row>
    <row r="11" spans="2:7" ht="13.5" customHeight="1">
      <c r="B11" s="60" t="s">
        <v>88</v>
      </c>
      <c r="C11" s="46">
        <v>4.5828829158966</v>
      </c>
      <c r="D11" s="46">
        <v>4.9018584119996005</v>
      </c>
      <c r="E11" s="54">
        <v>0.06960149363549598</v>
      </c>
      <c r="F11" s="46">
        <v>6.3000369573056</v>
      </c>
      <c r="G11" s="54">
        <v>-0.22193180052454364</v>
      </c>
    </row>
    <row r="12" spans="2:7" ht="13.5" customHeight="1">
      <c r="B12" s="86" t="s">
        <v>2</v>
      </c>
      <c r="C12" s="87">
        <v>6.129281042201012</v>
      </c>
      <c r="D12" s="87">
        <v>10.821897286204113</v>
      </c>
      <c r="E12" s="88">
        <v>0.7656063103802452</v>
      </c>
      <c r="F12" s="87">
        <v>5.174901308089804</v>
      </c>
      <c r="G12" s="88">
        <v>1.091227762988734</v>
      </c>
    </row>
    <row r="13" spans="2:7" ht="13.5" customHeight="1">
      <c r="B13" s="79" t="s">
        <v>43</v>
      </c>
      <c r="C13" s="89">
        <v>-0.8512167978050093</v>
      </c>
      <c r="D13" s="89">
        <v>-1.3375237937958881</v>
      </c>
      <c r="E13" s="90">
        <v>-0.5713080348565662</v>
      </c>
      <c r="F13" s="89">
        <v>-1.1409133119101937</v>
      </c>
      <c r="G13" s="90">
        <v>-0.1723272748536135</v>
      </c>
    </row>
    <row r="14" spans="1:7" ht="13.5" customHeight="1">
      <c r="A14" s="77"/>
      <c r="B14" s="79" t="s">
        <v>90</v>
      </c>
      <c r="C14" s="89">
        <v>0</v>
      </c>
      <c r="D14" s="89">
        <v>3.2894299000000005</v>
      </c>
      <c r="E14" s="90" t="s">
        <v>100</v>
      </c>
      <c r="F14" s="89">
        <v>2.87576459</v>
      </c>
      <c r="G14" s="90">
        <v>0.14384533123415372</v>
      </c>
    </row>
    <row r="15" spans="2:7" ht="13.5" customHeight="1">
      <c r="B15" s="79" t="s">
        <v>91</v>
      </c>
      <c r="C15" s="89">
        <v>6.895892830006041</v>
      </c>
      <c r="D15" s="89">
        <v>8.86999118</v>
      </c>
      <c r="E15" s="90">
        <v>0.2862716110383968</v>
      </c>
      <c r="F15" s="89">
        <v>3.4400500299999974</v>
      </c>
      <c r="G15" s="90">
        <v>1.5784483082067287</v>
      </c>
    </row>
    <row r="16" spans="1:7" ht="13.5" customHeight="1">
      <c r="A16" s="77"/>
      <c r="B16" s="79" t="s">
        <v>92</v>
      </c>
      <c r="C16" s="89">
        <v>0.08460500999998119</v>
      </c>
      <c r="D16" s="89">
        <v>0</v>
      </c>
      <c r="E16" s="90">
        <v>-1</v>
      </c>
      <c r="F16" s="89">
        <v>0</v>
      </c>
      <c r="G16" s="90" t="s">
        <v>100</v>
      </c>
    </row>
    <row r="17" spans="2:7" ht="13.5" customHeight="1">
      <c r="B17" s="80" t="s">
        <v>44</v>
      </c>
      <c r="C17" s="91">
        <v>-0.05082067257581617</v>
      </c>
      <c r="D17" s="91">
        <v>-0.07516075530729295</v>
      </c>
      <c r="E17" s="92">
        <v>-2.434008273147678</v>
      </c>
      <c r="F17" s="91">
        <v>-0.05002573480419459</v>
      </c>
      <c r="G17" s="92">
        <v>-2.513502050309836</v>
      </c>
    </row>
    <row r="18" spans="2:7" ht="6" customHeight="1">
      <c r="B18" s="12"/>
      <c r="C18" s="45"/>
      <c r="D18" s="45"/>
      <c r="E18" s="37"/>
      <c r="F18" s="45"/>
      <c r="G18" s="37"/>
    </row>
    <row r="19" spans="2:7" ht="13.5" customHeight="1">
      <c r="B19" s="3" t="s">
        <v>5</v>
      </c>
      <c r="C19" s="30">
        <v>1.9077547511232</v>
      </c>
      <c r="D19" s="30">
        <v>1.46060985</v>
      </c>
      <c r="E19" s="15">
        <v>-0.2343828004411685</v>
      </c>
      <c r="F19" s="30">
        <v>1.8632348385697994</v>
      </c>
      <c r="G19" s="15">
        <v>-0.2160892337537282</v>
      </c>
    </row>
    <row r="20" spans="2:7" ht="13.5" customHeight="1">
      <c r="B20" s="9" t="s">
        <v>3</v>
      </c>
      <c r="C20" s="64">
        <v>4.2215262910778115</v>
      </c>
      <c r="D20" s="64">
        <v>9.36128743620411</v>
      </c>
      <c r="E20" s="25">
        <v>1.2175125276346555</v>
      </c>
      <c r="F20" s="64">
        <v>3.311666469520005</v>
      </c>
      <c r="G20" s="25">
        <v>1.8267603402588248</v>
      </c>
    </row>
    <row r="21" spans="2:7" ht="13.5" customHeight="1">
      <c r="B21" s="9" t="s">
        <v>6</v>
      </c>
      <c r="C21" s="64">
        <v>0.1664173063379959</v>
      </c>
      <c r="D21" s="64">
        <v>0.19909491469089702</v>
      </c>
      <c r="E21" s="25">
        <v>0.19635943563785632</v>
      </c>
      <c r="F21" s="64">
        <v>0.5362162825159238</v>
      </c>
      <c r="G21" s="25">
        <v>-0.6287040860513508</v>
      </c>
    </row>
    <row r="22" spans="2:7" ht="13.5" customHeight="1">
      <c r="B22" s="20" t="s">
        <v>8</v>
      </c>
      <c r="C22" s="30">
        <v>0.6372504457481991</v>
      </c>
      <c r="D22" s="30">
        <v>0.467646416846897</v>
      </c>
      <c r="E22" s="25">
        <v>-0.2661497218760971</v>
      </c>
      <c r="F22" s="30">
        <v>2.050456095256725</v>
      </c>
      <c r="G22" s="15">
        <v>-0.7719305388061255</v>
      </c>
    </row>
    <row r="23" spans="2:7" ht="13.5" customHeight="1">
      <c r="B23" s="20" t="s">
        <v>9</v>
      </c>
      <c r="C23" s="30">
        <v>0.4708331394102032</v>
      </c>
      <c r="D23" s="30">
        <v>0.268551502156</v>
      </c>
      <c r="E23" s="15">
        <v>-0.429624893242635</v>
      </c>
      <c r="F23" s="30">
        <v>1.514239812740801</v>
      </c>
      <c r="G23" s="15">
        <v>-0.8226492924724274</v>
      </c>
    </row>
    <row r="24" spans="2:7" ht="13.5" customHeight="1">
      <c r="B24" s="9" t="s">
        <v>4</v>
      </c>
      <c r="C24" s="64">
        <v>4.387943597415807</v>
      </c>
      <c r="D24" s="64">
        <v>9.560382350895008</v>
      </c>
      <c r="E24" s="25">
        <v>1.1787842388232623</v>
      </c>
      <c r="F24" s="64">
        <v>3.847882752035929</v>
      </c>
      <c r="G24" s="25">
        <v>1.4845825527912915</v>
      </c>
    </row>
    <row r="25" spans="2:7" ht="13.5" customHeight="1">
      <c r="B25" s="29" t="s">
        <v>34</v>
      </c>
      <c r="C25" s="46">
        <v>0.438386917748641</v>
      </c>
      <c r="D25" s="46">
        <v>-0.07689169150000003</v>
      </c>
      <c r="E25" s="26" t="s">
        <v>100</v>
      </c>
      <c r="F25" s="46">
        <v>0.4663686694676983</v>
      </c>
      <c r="G25" s="26" t="s">
        <v>100</v>
      </c>
    </row>
    <row r="26" spans="2:7" ht="13.5" customHeight="1">
      <c r="B26" s="65" t="s">
        <v>54</v>
      </c>
      <c r="C26" s="55">
        <v>4.826330515164447</v>
      </c>
      <c r="D26" s="55">
        <v>9.48349065939501</v>
      </c>
      <c r="E26" s="23">
        <v>0.9649484488469353</v>
      </c>
      <c r="F26" s="55">
        <v>4.31425142150362</v>
      </c>
      <c r="G26" s="23">
        <v>1.198177559176601</v>
      </c>
    </row>
    <row r="27" spans="1:7" ht="17.25" customHeight="1">
      <c r="A27" s="77"/>
      <c r="B27" s="9" t="s">
        <v>93</v>
      </c>
      <c r="C27" s="64">
        <v>5.4350418722453195</v>
      </c>
      <c r="D27" s="64">
        <v>11.0875112115</v>
      </c>
      <c r="E27" s="25">
        <v>1.040004745523614</v>
      </c>
      <c r="F27" s="64">
        <v>48.20050613575</v>
      </c>
      <c r="G27" s="25">
        <v>-0.7699710625387715</v>
      </c>
    </row>
    <row r="28" spans="1:7" ht="13.5" customHeight="1">
      <c r="A28" s="77"/>
      <c r="B28" s="65" t="s">
        <v>42</v>
      </c>
      <c r="C28" s="55">
        <v>10.261372387409766</v>
      </c>
      <c r="D28" s="55">
        <v>20.57100187089501</v>
      </c>
      <c r="E28" s="23">
        <v>1.004702791620221</v>
      </c>
      <c r="F28" s="55">
        <v>52.51475755725362</v>
      </c>
      <c r="G28" s="23">
        <v>-0.6082815035665411</v>
      </c>
    </row>
    <row r="29" spans="2:7" ht="13.5" customHeight="1">
      <c r="B29" s="31" t="s">
        <v>10</v>
      </c>
      <c r="C29" s="63">
        <v>10.572874610378305</v>
      </c>
      <c r="D29" s="63">
        <v>20.85699665175299</v>
      </c>
      <c r="E29" s="28">
        <v>0.9726893035579764</v>
      </c>
      <c r="F29" s="63">
        <v>52.83761192391568</v>
      </c>
      <c r="G29" s="28">
        <v>-0.6052623142433776</v>
      </c>
    </row>
    <row r="30" spans="2:7" ht="13.5" customHeight="1">
      <c r="B30" s="93" t="s">
        <v>38</v>
      </c>
      <c r="C30" s="94">
        <v>-0.311502200713329</v>
      </c>
      <c r="D30" s="94">
        <v>-0.285994830607697</v>
      </c>
      <c r="E30" s="82">
        <v>0.08188503980781213</v>
      </c>
      <c r="F30" s="94">
        <v>-0.322966928213242</v>
      </c>
      <c r="G30" s="82">
        <v>0.11447641964484319</v>
      </c>
    </row>
    <row r="31" spans="2:6" ht="13.5" customHeight="1">
      <c r="B31" s="10"/>
      <c r="C31" s="1"/>
      <c r="D31" s="11"/>
      <c r="F31" s="1"/>
    </row>
    <row r="32" spans="2:7" ht="13.5" customHeight="1">
      <c r="B32" s="3"/>
      <c r="C32" s="12"/>
      <c r="D32" s="8"/>
      <c r="E32" s="13"/>
      <c r="F32" s="12"/>
      <c r="G32" s="13"/>
    </row>
    <row r="33" spans="2:7" ht="13.5" customHeight="1">
      <c r="B33" s="12"/>
      <c r="C33" s="12"/>
      <c r="D33" s="3"/>
      <c r="E33" s="13"/>
      <c r="F33" s="12"/>
      <c r="G33" s="13"/>
    </row>
    <row r="34" spans="2:7" ht="13.5" customHeight="1">
      <c r="B34" s="12"/>
      <c r="C34" s="12"/>
      <c r="D34" s="3"/>
      <c r="E34" s="13"/>
      <c r="F34" s="12"/>
      <c r="G34" s="13"/>
    </row>
    <row r="35" spans="2:7" ht="11.25" customHeight="1">
      <c r="B35" s="39"/>
      <c r="C35" s="40"/>
      <c r="D35" s="40"/>
      <c r="E35" s="41"/>
      <c r="F35" s="40"/>
      <c r="G35" s="41"/>
    </row>
    <row r="36" spans="1:7" ht="25.5" customHeight="1">
      <c r="A36" s="77"/>
      <c r="B36" s="39"/>
      <c r="C36" s="40"/>
      <c r="D36" s="40"/>
      <c r="E36" s="77"/>
      <c r="F36" s="40"/>
      <c r="G36" s="77"/>
    </row>
    <row r="37" spans="2:7" ht="13.5" customHeight="1">
      <c r="B37" s="106" t="s">
        <v>0</v>
      </c>
      <c r="C37" s="108"/>
      <c r="D37" s="108"/>
      <c r="E37" s="107"/>
      <c r="F37" s="108"/>
      <c r="G37" s="107"/>
    </row>
    <row r="38" spans="2:7" ht="15" customHeight="1" thickBot="1">
      <c r="B38" s="78" t="s">
        <v>27</v>
      </c>
      <c r="C38" s="109" t="s">
        <v>89</v>
      </c>
      <c r="D38" s="109" t="s">
        <v>98</v>
      </c>
      <c r="E38" s="109" t="s">
        <v>99</v>
      </c>
      <c r="F38" s="109" t="s">
        <v>94</v>
      </c>
      <c r="G38" s="109" t="s">
        <v>37</v>
      </c>
    </row>
    <row r="39" spans="2:7" ht="13.5" customHeight="1" thickTop="1">
      <c r="B39" s="21" t="s">
        <v>47</v>
      </c>
      <c r="C39" s="22">
        <v>-1.9858471097460093</v>
      </c>
      <c r="D39" s="56">
        <v>-2.995656333795888</v>
      </c>
      <c r="E39" s="32">
        <v>-0.508503005641272</v>
      </c>
      <c r="F39" s="22">
        <v>-3.5981985774285934</v>
      </c>
      <c r="G39" s="32">
        <v>0.16745663994545415</v>
      </c>
    </row>
    <row r="40" spans="2:7" ht="13.5" customHeight="1">
      <c r="B40" s="12" t="s">
        <v>24</v>
      </c>
      <c r="C40" s="30">
        <v>-0.986859</v>
      </c>
      <c r="D40" s="75">
        <v>14.476487</v>
      </c>
      <c r="E40" s="15" t="s">
        <v>100</v>
      </c>
      <c r="F40" s="14">
        <v>7.338418759999996</v>
      </c>
      <c r="G40" s="16">
        <v>0.9726984073064819</v>
      </c>
    </row>
    <row r="41" spans="2:7" ht="13.5" customHeight="1">
      <c r="B41" s="1" t="s">
        <v>29</v>
      </c>
      <c r="C41" s="14">
        <v>0.1662919999999999</v>
      </c>
      <c r="D41" s="75">
        <v>-15.374993287408005</v>
      </c>
      <c r="E41" s="15" t="s">
        <v>100</v>
      </c>
      <c r="F41" s="14">
        <v>-2.7551234586486006</v>
      </c>
      <c r="G41" s="5" t="s">
        <v>100</v>
      </c>
    </row>
    <row r="42" spans="2:7" ht="13.5" customHeight="1">
      <c r="B42" s="21" t="s">
        <v>28</v>
      </c>
      <c r="C42" s="98">
        <v>-2.8064141097460094</v>
      </c>
      <c r="D42" s="57">
        <v>-3.8941626212038916</v>
      </c>
      <c r="E42" s="23">
        <v>-0.3875937295498872</v>
      </c>
      <c r="F42" s="98">
        <v>0.9850967239228021</v>
      </c>
      <c r="G42" s="32" t="s">
        <v>100</v>
      </c>
    </row>
    <row r="43" spans="2:7" ht="13.5" customHeight="1">
      <c r="B43" s="12" t="s">
        <v>21</v>
      </c>
      <c r="C43" s="30">
        <v>-2.781</v>
      </c>
      <c r="D43" s="8">
        <v>24.902228617408</v>
      </c>
      <c r="E43" s="15" t="s">
        <v>100</v>
      </c>
      <c r="F43" s="14">
        <v>-9.226922720000003</v>
      </c>
      <c r="G43" s="16" t="s">
        <v>100</v>
      </c>
    </row>
    <row r="44" spans="1:7" ht="13.5" customHeight="1">
      <c r="A44" s="77"/>
      <c r="B44" s="12" t="s">
        <v>95</v>
      </c>
      <c r="C44" s="30">
        <v>0</v>
      </c>
      <c r="D44" s="30">
        <v>0</v>
      </c>
      <c r="E44" s="15" t="s">
        <v>100</v>
      </c>
      <c r="F44" s="30">
        <v>74.68318099999999</v>
      </c>
      <c r="G44" s="16">
        <v>-1</v>
      </c>
    </row>
    <row r="45" spans="2:7" ht="13.5" customHeight="1">
      <c r="B45" s="1" t="s">
        <v>25</v>
      </c>
      <c r="C45" s="17">
        <v>0.197658</v>
      </c>
      <c r="D45" s="40">
        <v>3.4423760000000003</v>
      </c>
      <c r="E45" s="6" t="s">
        <v>100</v>
      </c>
      <c r="F45" s="17">
        <v>0.334434</v>
      </c>
      <c r="G45" s="5" t="s">
        <v>100</v>
      </c>
    </row>
    <row r="46" spans="2:7" ht="13.5" customHeight="1">
      <c r="B46" s="12" t="s">
        <v>26</v>
      </c>
      <c r="C46" s="105">
        <v>0.493151</v>
      </c>
      <c r="D46" s="40">
        <v>-4.489788</v>
      </c>
      <c r="E46" s="15" t="s">
        <v>100</v>
      </c>
      <c r="F46" s="17">
        <v>0.683778</v>
      </c>
      <c r="G46" s="16" t="s">
        <v>100</v>
      </c>
    </row>
    <row r="47" spans="2:7" ht="13.5" customHeight="1">
      <c r="B47" s="83" t="s">
        <v>48</v>
      </c>
      <c r="C47" s="95">
        <v>-4.896605109746009</v>
      </c>
      <c r="D47" s="95">
        <v>19.960653996204105</v>
      </c>
      <c r="E47" s="85" t="s">
        <v>100</v>
      </c>
      <c r="F47" s="95">
        <v>67.45956700392279</v>
      </c>
      <c r="G47" s="85">
        <v>-0.7041093667997693</v>
      </c>
    </row>
    <row r="48" ht="13.5" customHeight="1"/>
    <row r="49" spans="3:5" ht="12">
      <c r="C49" s="7"/>
      <c r="D49" s="7"/>
      <c r="E49" s="7"/>
    </row>
  </sheetData>
  <sheetProtection/>
  <printOptions/>
  <pageMargins left="0.17" right="0.19" top="0.63" bottom="0.32" header="0.5" footer="0.2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B18" sqref="B18"/>
    </sheetView>
  </sheetViews>
  <sheetFormatPr defaultColWidth="9.140625" defaultRowHeight="13.5"/>
  <cols>
    <col min="1" max="1" width="9.140625" style="39" customWidth="1"/>
    <col min="2" max="2" width="42.00390625" style="1" customWidth="1"/>
    <col min="3" max="4" width="11.57421875" style="1" customWidth="1"/>
    <col min="5" max="5" width="9.00390625" style="1" customWidth="1"/>
    <col min="6" max="6" width="11.57421875" style="1" customWidth="1"/>
    <col min="7" max="7" width="9.00390625" style="1" customWidth="1"/>
    <col min="8" max="16384" width="9.140625" style="1" customWidth="1"/>
  </cols>
  <sheetData>
    <row r="1" spans="1:7" ht="12.75">
      <c r="A1" s="53"/>
      <c r="C1" s="136"/>
      <c r="D1" s="136"/>
      <c r="E1" s="136"/>
      <c r="F1" s="136"/>
      <c r="G1" s="136"/>
    </row>
    <row r="2" spans="1:7" ht="13.5" customHeight="1">
      <c r="A2" s="69"/>
      <c r="B2" s="106" t="s">
        <v>0</v>
      </c>
      <c r="C2" s="107"/>
      <c r="D2" s="107"/>
      <c r="E2" s="107"/>
      <c r="F2" s="107"/>
      <c r="G2" s="107"/>
    </row>
    <row r="3" spans="1:7" ht="13.5" thickBot="1">
      <c r="A3" s="69"/>
      <c r="B3" s="78" t="s">
        <v>11</v>
      </c>
      <c r="C3" s="109" t="s">
        <v>89</v>
      </c>
      <c r="D3" s="109" t="s">
        <v>98</v>
      </c>
      <c r="E3" s="109" t="s">
        <v>99</v>
      </c>
      <c r="F3" s="109" t="s">
        <v>94</v>
      </c>
      <c r="G3" s="109" t="s">
        <v>37</v>
      </c>
    </row>
    <row r="4" spans="2:7" ht="13.5" customHeight="1" thickTop="1">
      <c r="B4" s="49" t="s">
        <v>33</v>
      </c>
      <c r="C4" s="55">
        <v>1226.844549341996</v>
      </c>
      <c r="D4" s="55">
        <v>1338.0031034665399</v>
      </c>
      <c r="E4" s="32">
        <v>0.09060524757122848</v>
      </c>
      <c r="F4" s="55">
        <v>1316.8599417137889</v>
      </c>
      <c r="G4" s="32">
        <v>0.016055740692692676</v>
      </c>
    </row>
    <row r="5" spans="2:7" ht="13.5" customHeight="1">
      <c r="B5" s="39" t="s">
        <v>12</v>
      </c>
      <c r="C5" s="4">
        <v>954.639192964737</v>
      </c>
      <c r="D5" s="30">
        <v>985.5346538996691</v>
      </c>
      <c r="E5" s="5">
        <v>0.032363495195480964</v>
      </c>
      <c r="F5" s="4">
        <v>990.6855864277428</v>
      </c>
      <c r="G5" s="16">
        <v>-0.005199361531691527</v>
      </c>
    </row>
    <row r="6" spans="2:7" ht="13.5" customHeight="1">
      <c r="B6" s="51" t="s">
        <v>56</v>
      </c>
      <c r="C6" s="4">
        <v>19.992434864737085</v>
      </c>
      <c r="D6" s="30">
        <v>18.64982517966919</v>
      </c>
      <c r="E6" s="5">
        <v>-0.0671558864216188</v>
      </c>
      <c r="F6" s="4">
        <v>18.472942647742784</v>
      </c>
      <c r="G6" s="16">
        <v>0.009575222275050985</v>
      </c>
    </row>
    <row r="7" spans="2:7" ht="13.5" customHeight="1">
      <c r="B7" s="51" t="s">
        <v>20</v>
      </c>
      <c r="C7" s="4">
        <v>14.520952079999999</v>
      </c>
      <c r="D7" s="30">
        <v>14.520952079999999</v>
      </c>
      <c r="E7" s="5">
        <v>0</v>
      </c>
      <c r="F7" s="4">
        <v>14.520952079999999</v>
      </c>
      <c r="G7" s="16">
        <v>0</v>
      </c>
    </row>
    <row r="8" spans="2:7" ht="13.5" customHeight="1">
      <c r="B8" s="51" t="s">
        <v>21</v>
      </c>
      <c r="C8" s="4">
        <v>895.75471376</v>
      </c>
      <c r="D8" s="30">
        <v>930.6199684200001</v>
      </c>
      <c r="E8" s="5">
        <v>0.03892276995523753</v>
      </c>
      <c r="F8" s="4">
        <v>934.6045345500002</v>
      </c>
      <c r="G8" s="16">
        <v>-0.004263371279188788</v>
      </c>
    </row>
    <row r="9" spans="2:7" ht="13.5" customHeight="1">
      <c r="B9" s="51" t="s">
        <v>22</v>
      </c>
      <c r="C9" s="4">
        <v>16.23811666</v>
      </c>
      <c r="D9" s="30">
        <v>15.81543926</v>
      </c>
      <c r="E9" s="5">
        <v>-0.02602995217057392</v>
      </c>
      <c r="F9" s="4">
        <v>15.95481114</v>
      </c>
      <c r="G9" s="16">
        <v>-0.008735413962411877</v>
      </c>
    </row>
    <row r="10" spans="2:7" ht="13.5" customHeight="1">
      <c r="B10" s="51" t="s">
        <v>18</v>
      </c>
      <c r="C10" s="4">
        <v>8.132975600000007</v>
      </c>
      <c r="D10" s="30">
        <v>5.928468960000007</v>
      </c>
      <c r="E10" s="5">
        <v>-0.271057820461185</v>
      </c>
      <c r="F10" s="4">
        <v>7.132346010000007</v>
      </c>
      <c r="G10" s="16">
        <v>-0.16879117310238273</v>
      </c>
    </row>
    <row r="11" spans="2:7" ht="13.5" customHeight="1">
      <c r="B11" s="39" t="s">
        <v>13</v>
      </c>
      <c r="C11" s="4">
        <v>272.2053563772589</v>
      </c>
      <c r="D11" s="30">
        <v>352.46844956687073</v>
      </c>
      <c r="E11" s="5">
        <v>0.2948622843349651</v>
      </c>
      <c r="F11" s="4">
        <v>326.17435528604585</v>
      </c>
      <c r="G11" s="16">
        <v>0.0806136161678489</v>
      </c>
    </row>
    <row r="12" spans="2:7" ht="13.5" customHeight="1">
      <c r="B12" s="51" t="s">
        <v>82</v>
      </c>
      <c r="C12" s="4">
        <v>18.035643608615597</v>
      </c>
      <c r="D12" s="30">
        <v>12.00605918</v>
      </c>
      <c r="E12" s="5">
        <v>-0.3343149021715685</v>
      </c>
      <c r="F12" s="4">
        <v>14.484833949999999</v>
      </c>
      <c r="G12" s="16">
        <v>-0.17112897383266168</v>
      </c>
    </row>
    <row r="13" spans="2:7" ht="13.5" customHeight="1">
      <c r="B13" s="51" t="s">
        <v>23</v>
      </c>
      <c r="C13" s="4">
        <v>229.31144138896101</v>
      </c>
      <c r="D13" s="30">
        <v>309.467991970369</v>
      </c>
      <c r="E13" s="5">
        <v>0.34955321067231615</v>
      </c>
      <c r="F13" s="4">
        <v>289.333311344157</v>
      </c>
      <c r="G13" s="16">
        <v>0.06958991528722439</v>
      </c>
    </row>
    <row r="14" spans="2:7" ht="13.5" customHeight="1">
      <c r="B14" s="51" t="s">
        <v>18</v>
      </c>
      <c r="C14" s="4">
        <v>24.85827137968231</v>
      </c>
      <c r="D14" s="30">
        <v>30.994398416501756</v>
      </c>
      <c r="E14" s="5">
        <v>0.24684447856799707</v>
      </c>
      <c r="F14" s="4">
        <v>22.35620999188891</v>
      </c>
      <c r="G14" s="16">
        <v>0.38638876749444023</v>
      </c>
    </row>
    <row r="15" spans="2:7" ht="13.5" customHeight="1">
      <c r="B15" s="49" t="s">
        <v>17</v>
      </c>
      <c r="C15" s="55">
        <v>1125.5821537481654</v>
      </c>
      <c r="D15" s="55">
        <v>1230.187002186809</v>
      </c>
      <c r="E15" s="32">
        <v>0.09293399694576852</v>
      </c>
      <c r="F15" s="55">
        <v>1206.8147583391462</v>
      </c>
      <c r="G15" s="32">
        <v>0.019366885999826763</v>
      </c>
    </row>
    <row r="16" spans="2:7" ht="13.5" customHeight="1">
      <c r="B16" s="51" t="s">
        <v>10</v>
      </c>
      <c r="C16" s="4">
        <v>1112.810887032082</v>
      </c>
      <c r="D16" s="74">
        <v>1222.2924792853762</v>
      </c>
      <c r="E16" s="5">
        <v>0.09838292699066468</v>
      </c>
      <c r="F16" s="4">
        <v>1195.869377499067</v>
      </c>
      <c r="G16" s="16">
        <v>0.022095307634323803</v>
      </c>
    </row>
    <row r="17" spans="2:7" ht="13.5" customHeight="1">
      <c r="B17" s="67" t="s">
        <v>39</v>
      </c>
      <c r="C17" s="30">
        <v>12.771266716083298</v>
      </c>
      <c r="D17" s="8">
        <v>7.89452290143276</v>
      </c>
      <c r="E17" s="16">
        <v>-0.3818527890040137</v>
      </c>
      <c r="F17" s="30">
        <v>10.9453808400791</v>
      </c>
      <c r="G17" s="16">
        <v>-0.2787347451150263</v>
      </c>
    </row>
    <row r="18" spans="2:7" ht="13.5" customHeight="1">
      <c r="B18" s="49" t="s">
        <v>14</v>
      </c>
      <c r="C18" s="55">
        <v>101.26239559382984</v>
      </c>
      <c r="D18" s="55">
        <v>107.816101279733</v>
      </c>
      <c r="E18" s="32">
        <v>0.06472003400147193</v>
      </c>
      <c r="F18" s="55">
        <v>110.04518337464441</v>
      </c>
      <c r="G18" s="32">
        <v>-0.020256062342343367</v>
      </c>
    </row>
    <row r="19" spans="2:7" ht="13.5" customHeight="1">
      <c r="B19" s="39" t="s">
        <v>15</v>
      </c>
      <c r="C19" s="4">
        <v>42.839604458995595</v>
      </c>
      <c r="D19" s="30">
        <v>52.85348533107</v>
      </c>
      <c r="E19" s="5">
        <v>0.23375287887308344</v>
      </c>
      <c r="F19" s="4">
        <v>56.69660444107001</v>
      </c>
      <c r="G19" s="16">
        <v>-0.06778393781931892</v>
      </c>
    </row>
    <row r="20" spans="2:7" ht="13.5" customHeight="1">
      <c r="B20" s="51" t="s">
        <v>40</v>
      </c>
      <c r="C20" s="4">
        <v>1.90805082</v>
      </c>
      <c r="D20" s="30">
        <v>1.00843592</v>
      </c>
      <c r="E20" s="5">
        <v>-0.47148372075330786</v>
      </c>
      <c r="F20" s="4">
        <v>1.2771936900000003</v>
      </c>
      <c r="G20" s="16">
        <v>-0.2104283571898952</v>
      </c>
    </row>
    <row r="21" spans="2:7" ht="13.5" customHeight="1">
      <c r="B21" s="51" t="s">
        <v>83</v>
      </c>
      <c r="C21" s="4">
        <v>0.7446318380901991</v>
      </c>
      <c r="D21" s="30">
        <v>0.62686679</v>
      </c>
      <c r="E21" s="5">
        <v>-0.15815204516669334</v>
      </c>
      <c r="F21" s="4">
        <v>0.5543861000000011</v>
      </c>
      <c r="G21" s="16">
        <v>0.13074045326893793</v>
      </c>
    </row>
    <row r="22" spans="2:7" ht="13.5" customHeight="1">
      <c r="B22" s="51" t="s">
        <v>18</v>
      </c>
      <c r="C22" s="4">
        <v>40.186921800905395</v>
      </c>
      <c r="D22" s="30">
        <v>51.21818262107</v>
      </c>
      <c r="E22" s="5">
        <v>0.27449877536816153</v>
      </c>
      <c r="F22" s="4">
        <v>54.86502465107</v>
      </c>
      <c r="G22" s="16">
        <v>-0.06646934095433564</v>
      </c>
    </row>
    <row r="23" spans="2:7" ht="13.5" customHeight="1">
      <c r="B23" s="39" t="s">
        <v>16</v>
      </c>
      <c r="C23" s="4">
        <v>58.42279113483424</v>
      </c>
      <c r="D23" s="30">
        <v>54.962615948663</v>
      </c>
      <c r="E23" s="5">
        <v>-0.0592264614366932</v>
      </c>
      <c r="F23" s="4">
        <v>53.3485789335744</v>
      </c>
      <c r="G23" s="43">
        <v>0.03025454561963637</v>
      </c>
    </row>
    <row r="24" spans="2:7" ht="13.5" customHeight="1">
      <c r="B24" s="51" t="s">
        <v>40</v>
      </c>
      <c r="C24" s="4">
        <v>3.1202473800000003</v>
      </c>
      <c r="D24" s="30">
        <v>3.7029137499999996</v>
      </c>
      <c r="E24" s="5">
        <v>0.18673723555854702</v>
      </c>
      <c r="F24" s="4">
        <v>2.9776143599999996</v>
      </c>
      <c r="G24" s="16">
        <v>0.2435840583466289</v>
      </c>
    </row>
    <row r="25" spans="2:7" ht="13.5" customHeight="1">
      <c r="B25" s="51" t="s">
        <v>84</v>
      </c>
      <c r="C25" s="4">
        <v>17.047847144133797</v>
      </c>
      <c r="D25" s="30">
        <v>10.357505894896999</v>
      </c>
      <c r="E25" s="5">
        <v>-0.39244493411233805</v>
      </c>
      <c r="F25" s="4">
        <v>12.0658515541792</v>
      </c>
      <c r="G25" s="16">
        <v>-0.14158517130856701</v>
      </c>
    </row>
    <row r="26" spans="2:7" ht="13.5" customHeight="1">
      <c r="B26" s="146" t="s">
        <v>18</v>
      </c>
      <c r="C26" s="145">
        <v>38.25469661070044</v>
      </c>
      <c r="D26" s="145">
        <v>40.902196303766004</v>
      </c>
      <c r="E26" s="54">
        <v>0.06920718049362375</v>
      </c>
      <c r="F26" s="145">
        <v>38.30511301939521</v>
      </c>
      <c r="G26" s="70">
        <v>0.06779991180435373</v>
      </c>
    </row>
    <row r="27" spans="2:7" ht="6" customHeight="1">
      <c r="B27" s="36"/>
      <c r="C27" s="75"/>
      <c r="D27" s="75"/>
      <c r="E27" s="43"/>
      <c r="F27" s="75"/>
      <c r="G27" s="43"/>
    </row>
    <row r="28" spans="2:7" ht="15">
      <c r="B28" s="36" t="s">
        <v>36</v>
      </c>
      <c r="C28" s="75">
        <v>1.134630311941</v>
      </c>
      <c r="D28" s="44">
        <v>1.65813254</v>
      </c>
      <c r="E28" s="43">
        <v>0.4613857240984955</v>
      </c>
      <c r="F28" s="75">
        <v>2.4572852655184</v>
      </c>
      <c r="G28" s="43">
        <v>-0.3252177257286435</v>
      </c>
    </row>
    <row r="29" spans="2:7" ht="13.5" customHeight="1">
      <c r="B29" s="36" t="s">
        <v>31</v>
      </c>
      <c r="C29" s="33">
        <v>0.06774146812708773</v>
      </c>
      <c r="D29" s="33">
        <v>0.09317702958562746</v>
      </c>
      <c r="E29" s="38">
        <v>2.543556145853973</v>
      </c>
      <c r="F29" s="33">
        <v>0.10774482140563763</v>
      </c>
      <c r="G29" s="38">
        <v>-1.4567791820010167</v>
      </c>
    </row>
    <row r="30" spans="2:7" ht="13.5" customHeight="1">
      <c r="B30" s="36" t="s">
        <v>32</v>
      </c>
      <c r="C30" s="75">
        <v>3.9795846719409997</v>
      </c>
      <c r="D30" s="75">
        <v>10.058939139999998</v>
      </c>
      <c r="E30" s="43">
        <v>1.5276354115350077</v>
      </c>
      <c r="F30" s="75">
        <v>20.727433785518404</v>
      </c>
      <c r="G30" s="43">
        <v>-0.5147040755702301</v>
      </c>
    </row>
    <row r="31" spans="2:7" ht="13.5" customHeight="1">
      <c r="B31" s="36" t="s">
        <v>49</v>
      </c>
      <c r="C31" s="75">
        <v>-1.9858471097460093</v>
      </c>
      <c r="D31" s="75">
        <v>-2.995656333795888</v>
      </c>
      <c r="E31" s="16">
        <v>-0.508503005641272</v>
      </c>
      <c r="F31" s="75">
        <v>-3.598198577428594</v>
      </c>
      <c r="G31" s="43">
        <v>0.16745663994545423</v>
      </c>
    </row>
    <row r="32" spans="2:7" ht="6" customHeight="1">
      <c r="B32" s="36"/>
      <c r="C32" s="75"/>
      <c r="D32" s="75"/>
      <c r="E32" s="43"/>
      <c r="F32" s="75"/>
      <c r="G32" s="43"/>
    </row>
    <row r="33" spans="2:7" ht="10.5" customHeight="1" hidden="1">
      <c r="B33" s="36"/>
      <c r="C33" s="75"/>
      <c r="D33" s="75"/>
      <c r="E33" s="43"/>
      <c r="F33" s="75"/>
      <c r="G33" s="43"/>
    </row>
    <row r="34" spans="2:7" ht="13.5" customHeight="1">
      <c r="B34" s="96" t="s">
        <v>30</v>
      </c>
      <c r="C34" s="58">
        <v>19.0718488996852</v>
      </c>
      <c r="D34" s="58">
        <v>17.044781311069997</v>
      </c>
      <c r="E34" s="97">
        <v>-0.1062858456606513</v>
      </c>
      <c r="F34" s="42">
        <v>17.04372460107</v>
      </c>
      <c r="G34" s="97">
        <v>6.199994571200717E-05</v>
      </c>
    </row>
    <row r="35" spans="2:7" ht="13.5" customHeight="1">
      <c r="B35" s="50" t="s">
        <v>19</v>
      </c>
      <c r="C35" s="68">
        <v>-210.23959248927582</v>
      </c>
      <c r="D35" s="68">
        <v>-292.423210659299</v>
      </c>
      <c r="E35" s="70">
        <v>-0.39090457319172794</v>
      </c>
      <c r="F35" s="34">
        <v>-272.289586743087</v>
      </c>
      <c r="G35" s="70">
        <v>-0.0739419533337081</v>
      </c>
    </row>
    <row r="36" ht="18" customHeight="1"/>
    <row r="37" ht="12.75"/>
  </sheetData>
  <sheetProtection/>
  <printOptions/>
  <pageMargins left="0.17" right="0.19" top="1" bottom="1" header="0.5" footer="0.5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F13" sqref="F13"/>
    </sheetView>
  </sheetViews>
  <sheetFormatPr defaultColWidth="9.140625" defaultRowHeight="13.5"/>
  <cols>
    <col min="1" max="1" width="9.140625" style="41" customWidth="1"/>
    <col min="2" max="2" width="34.140625" style="2" customWidth="1"/>
    <col min="3" max="4" width="11.57421875" style="2" customWidth="1"/>
    <col min="5" max="5" width="9.00390625" style="2" customWidth="1"/>
    <col min="6" max="6" width="11.57421875" style="2" customWidth="1"/>
    <col min="7" max="7" width="9.00390625" style="2" customWidth="1"/>
    <col min="8" max="16384" width="9.140625" style="2" customWidth="1"/>
  </cols>
  <sheetData>
    <row r="1" spans="1:7" ht="12.75">
      <c r="A1" s="71"/>
      <c r="B1" s="1"/>
      <c r="C1" s="47"/>
      <c r="D1" s="47"/>
      <c r="E1" s="66"/>
      <c r="F1" s="48"/>
      <c r="G1" s="41"/>
    </row>
    <row r="2" spans="1:7" ht="12.75">
      <c r="A2" s="72"/>
      <c r="B2" s="106" t="s">
        <v>0</v>
      </c>
      <c r="C2" s="107"/>
      <c r="D2" s="107"/>
      <c r="E2" s="107"/>
      <c r="F2" s="107"/>
      <c r="G2" s="107"/>
    </row>
    <row r="3" spans="1:7" ht="12.75" thickBot="1">
      <c r="A3" s="72"/>
      <c r="B3" s="78" t="s">
        <v>53</v>
      </c>
      <c r="C3" s="109" t="s">
        <v>89</v>
      </c>
      <c r="D3" s="109" t="s">
        <v>98</v>
      </c>
      <c r="E3" s="109" t="s">
        <v>99</v>
      </c>
      <c r="F3" s="109" t="s">
        <v>94</v>
      </c>
      <c r="G3" s="109" t="s">
        <v>37</v>
      </c>
    </row>
    <row r="4" spans="1:7" s="35" customFormat="1" ht="13.5" customHeight="1" thickTop="1">
      <c r="A4" s="41"/>
      <c r="B4" s="27" t="s">
        <v>46</v>
      </c>
      <c r="C4" s="102">
        <v>337.431320998</v>
      </c>
      <c r="D4" s="102">
        <v>373.36702355159997</v>
      </c>
      <c r="E4" s="99">
        <v>0.10649782731287406</v>
      </c>
      <c r="F4" s="102">
        <v>385.3823909925491</v>
      </c>
      <c r="G4" s="99">
        <v>-0.031177780100444315</v>
      </c>
    </row>
    <row r="5" spans="1:7" s="35" customFormat="1" ht="13.5" customHeight="1">
      <c r="A5" s="41"/>
      <c r="B5" s="12" t="s">
        <v>2</v>
      </c>
      <c r="C5" s="8">
        <v>152.16865676973333</v>
      </c>
      <c r="D5" s="8">
        <v>159.4419443154414</v>
      </c>
      <c r="E5" s="5">
        <v>0.047797540571802764</v>
      </c>
      <c r="F5" s="8">
        <v>140.23642590973003</v>
      </c>
      <c r="G5" s="16">
        <v>0.13695099743966607</v>
      </c>
    </row>
    <row r="6" spans="1:7" s="35" customFormat="1" ht="13.5" customHeight="1">
      <c r="A6" s="41"/>
      <c r="B6" s="12" t="s">
        <v>45</v>
      </c>
      <c r="C6" s="45">
        <v>0.45096186186769327</v>
      </c>
      <c r="D6" s="45">
        <v>0.4270380999338744</v>
      </c>
      <c r="E6" s="103">
        <v>-2.3923761933818843</v>
      </c>
      <c r="F6" s="45">
        <v>0.36388903382054455</v>
      </c>
      <c r="G6" s="103">
        <v>6.3149066113329875</v>
      </c>
    </row>
    <row r="7" spans="1:7" s="35" customFormat="1" ht="13.5" customHeight="1">
      <c r="A7" s="41"/>
      <c r="B7" s="12" t="s">
        <v>42</v>
      </c>
      <c r="C7" s="8">
        <v>30.54770209830632</v>
      </c>
      <c r="D7" s="8">
        <v>41.10766568076595</v>
      </c>
      <c r="E7" s="5">
        <v>0.3456876575683613</v>
      </c>
      <c r="F7" s="8">
        <v>24.13752661351345</v>
      </c>
      <c r="G7" s="16">
        <v>0.7030603979842626</v>
      </c>
    </row>
    <row r="8" spans="1:7" s="1" customFormat="1" ht="6" customHeight="1">
      <c r="A8" s="39"/>
      <c r="B8" s="3"/>
      <c r="C8" s="30"/>
      <c r="D8" s="30"/>
      <c r="E8" s="16"/>
      <c r="F8" s="30"/>
      <c r="G8" s="16"/>
    </row>
    <row r="9" spans="1:7" s="35" customFormat="1" ht="24" customHeight="1">
      <c r="A9" s="41"/>
      <c r="B9" s="141" t="s">
        <v>96</v>
      </c>
      <c r="C9" s="139">
        <v>95.95219173</v>
      </c>
      <c r="D9" s="139">
        <v>131.42773929</v>
      </c>
      <c r="E9" s="148">
        <v>0.3697210758856317</v>
      </c>
      <c r="F9" s="139">
        <v>112.26889049999998</v>
      </c>
      <c r="G9" s="140">
        <v>0.17065144854174918</v>
      </c>
    </row>
    <row r="10" spans="1:7" s="35" customFormat="1" ht="25.5" customHeight="1">
      <c r="A10" s="41"/>
      <c r="B10" s="142" t="s">
        <v>97</v>
      </c>
      <c r="C10" s="143">
        <v>56.216465039733336</v>
      </c>
      <c r="D10" s="143">
        <v>28.014205025441385</v>
      </c>
      <c r="E10" s="144">
        <v>-0.5016725970649137</v>
      </c>
      <c r="F10" s="143">
        <v>27.967535409730047</v>
      </c>
      <c r="G10" s="144">
        <v>0.0016687067711765888</v>
      </c>
    </row>
    <row r="11" spans="1:7" s="1" customFormat="1" ht="6" customHeight="1">
      <c r="A11" s="39"/>
      <c r="B11" s="3"/>
      <c r="C11" s="30"/>
      <c r="D11" s="30"/>
      <c r="E11" s="16"/>
      <c r="F11" s="30"/>
      <c r="G11" s="16"/>
    </row>
    <row r="12" spans="1:7" s="35" customFormat="1" ht="13.5" customHeight="1">
      <c r="A12" s="41"/>
      <c r="B12" s="3"/>
      <c r="C12" s="30"/>
      <c r="D12" s="30"/>
      <c r="E12" s="16"/>
      <c r="F12" s="30"/>
      <c r="G12" s="16"/>
    </row>
    <row r="13" spans="1:7" s="35" customFormat="1" ht="13.5" customHeight="1">
      <c r="A13" s="41"/>
      <c r="B13" s="3"/>
      <c r="C13" s="30"/>
      <c r="D13" s="30"/>
      <c r="E13" s="16"/>
      <c r="F13" s="30"/>
      <c r="G13" s="16"/>
    </row>
    <row r="14" spans="1:7" s="35" customFormat="1" ht="13.5" customHeight="1">
      <c r="A14" s="41"/>
      <c r="B14" s="3"/>
      <c r="C14" s="30"/>
      <c r="D14" s="30"/>
      <c r="E14" s="16"/>
      <c r="F14" s="30"/>
      <c r="G14" s="16"/>
    </row>
    <row r="15" spans="1:7" s="35" customFormat="1" ht="13.5" customHeight="1">
      <c r="A15" s="41"/>
      <c r="B15" s="12"/>
      <c r="C15" s="8"/>
      <c r="D15" s="8"/>
      <c r="E15" s="73"/>
      <c r="F15" s="8"/>
      <c r="G15" s="73"/>
    </row>
    <row r="16" spans="1:7" s="35" customFormat="1" ht="12.75" thickBot="1">
      <c r="A16" s="41"/>
      <c r="B16" s="78" t="s">
        <v>51</v>
      </c>
      <c r="C16" s="109" t="s">
        <v>89</v>
      </c>
      <c r="D16" s="109" t="s">
        <v>98</v>
      </c>
      <c r="E16" s="109" t="s">
        <v>99</v>
      </c>
      <c r="F16" s="109" t="s">
        <v>94</v>
      </c>
      <c r="G16" s="109" t="s">
        <v>37</v>
      </c>
    </row>
    <row r="17" spans="1:7" s="35" customFormat="1" ht="13.5" thickTop="1">
      <c r="A17" s="41"/>
      <c r="B17" s="27" t="s">
        <v>52</v>
      </c>
      <c r="C17" s="101">
        <v>9901.165</v>
      </c>
      <c r="D17" s="101">
        <v>10393.309000000001</v>
      </c>
      <c r="E17" s="99">
        <v>0.049705665949411025</v>
      </c>
      <c r="F17" s="101">
        <v>10305.483000000002</v>
      </c>
      <c r="G17" s="99">
        <v>0.00852225946129833</v>
      </c>
    </row>
    <row r="18" spans="2:7" ht="12.75">
      <c r="B18" s="81" t="s">
        <v>55</v>
      </c>
      <c r="C18" s="111">
        <v>5001.972</v>
      </c>
      <c r="D18" s="111">
        <v>5319.165000000001</v>
      </c>
      <c r="E18" s="100">
        <v>0.06341358968023035</v>
      </c>
      <c r="F18" s="111">
        <v>5231.569999999999</v>
      </c>
      <c r="G18" s="100">
        <v>0.01674353970223128</v>
      </c>
    </row>
  </sheetData>
  <sheetProtection/>
  <printOptions/>
  <pageMargins left="0.17" right="0.19" top="0.63" bottom="0.32" header="0.5" footer="0.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showGridLines="0" zoomScalePageLayoutView="0" workbookViewId="0" topLeftCell="A1">
      <selection activeCell="J11" sqref="J11"/>
    </sheetView>
  </sheetViews>
  <sheetFormatPr defaultColWidth="8.8515625" defaultRowHeight="13.5"/>
  <cols>
    <col min="1" max="1" width="16.00390625" style="113" customWidth="1"/>
    <col min="2" max="2" width="18.8515625" style="114" customWidth="1"/>
    <col min="3" max="3" width="35.421875" style="113" customWidth="1"/>
    <col min="4" max="5" width="11.140625" style="113" bestFit="1" customWidth="1"/>
    <col min="6" max="6" width="10.00390625" style="113" bestFit="1" customWidth="1"/>
    <col min="7" max="8" width="10.421875" style="113" bestFit="1" customWidth="1"/>
    <col min="9" max="16384" width="8.8515625" style="112" customWidth="1"/>
  </cols>
  <sheetData>
    <row r="2" spans="2:4" ht="12">
      <c r="B2" s="115" t="s">
        <v>57</v>
      </c>
      <c r="C2" s="116" t="s">
        <v>58</v>
      </c>
      <c r="D2" s="115" t="s">
        <v>59</v>
      </c>
    </row>
    <row r="3" spans="2:5" ht="12">
      <c r="B3" s="117">
        <v>21007994.51</v>
      </c>
      <c r="C3" s="118" t="s">
        <v>60</v>
      </c>
      <c r="D3" s="114">
        <v>0</v>
      </c>
      <c r="E3" s="114"/>
    </row>
    <row r="4" spans="2:5" ht="12">
      <c r="B4" s="117">
        <v>-39445434.14</v>
      </c>
      <c r="C4" s="118" t="s">
        <v>61</v>
      </c>
      <c r="D4" s="114">
        <f>+B17+B19</f>
        <v>-11404277.493333051</v>
      </c>
      <c r="E4" s="114"/>
    </row>
    <row r="5" spans="2:5" ht="12">
      <c r="B5" s="117">
        <v>7889086.93</v>
      </c>
      <c r="C5" s="118" t="s">
        <v>62</v>
      </c>
      <c r="D5" s="114">
        <f>-D4*0.2</f>
        <v>2280855.49866661</v>
      </c>
      <c r="E5" s="114"/>
    </row>
    <row r="6" spans="2:8" ht="12">
      <c r="B6" s="119">
        <v>-10548352.7</v>
      </c>
      <c r="C6" s="118" t="s">
        <v>63</v>
      </c>
      <c r="D6" s="120">
        <f>+D4+D5</f>
        <v>-9123421.99466644</v>
      </c>
      <c r="E6" s="114"/>
      <c r="H6" s="114"/>
    </row>
    <row r="7" spans="2:8" ht="12">
      <c r="B7" s="121"/>
      <c r="C7" s="118"/>
      <c r="H7" s="114"/>
    </row>
    <row r="8" spans="2:7" ht="12">
      <c r="B8" s="117">
        <v>7100178.12</v>
      </c>
      <c r="C8" s="118" t="s">
        <v>64</v>
      </c>
      <c r="D8" s="114">
        <f>-D6*0.225-(D9-F9)</f>
        <v>6779568.71329995</v>
      </c>
      <c r="E8" s="114"/>
      <c r="G8" s="114">
        <f>+D8-F8</f>
        <v>6779568.71329995</v>
      </c>
    </row>
    <row r="9" spans="2:7" ht="12">
      <c r="B9" s="117">
        <v>-5582198.49</v>
      </c>
      <c r="C9" s="118" t="s">
        <v>65</v>
      </c>
      <c r="D9" s="114">
        <f>+B9</f>
        <v>-5582198.49</v>
      </c>
      <c r="E9" s="114" t="s">
        <v>81</v>
      </c>
      <c r="F9" s="134">
        <v>-855399.7255</v>
      </c>
      <c r="G9" s="114">
        <f>+D9-F9</f>
        <v>-4726798.7645000005</v>
      </c>
    </row>
    <row r="10" spans="2:7" ht="12">
      <c r="B10" s="119">
        <v>1517979.63</v>
      </c>
      <c r="C10" s="118" t="s">
        <v>66</v>
      </c>
      <c r="D10" s="120">
        <f>+D8+D9</f>
        <v>1197370.2232999494</v>
      </c>
      <c r="E10" s="114"/>
      <c r="F10" s="114"/>
      <c r="G10" s="120">
        <f>+G8+G9</f>
        <v>2052769.9487999491</v>
      </c>
    </row>
    <row r="11" spans="2:7" ht="12">
      <c r="B11" s="122"/>
      <c r="G11" s="114">
        <f>+H37</f>
        <v>-111856.9245356021</v>
      </c>
    </row>
    <row r="12" ht="12">
      <c r="G12" s="120">
        <f>+G10+G11</f>
        <v>1940913.024264347</v>
      </c>
    </row>
    <row r="13" spans="1:9" ht="12">
      <c r="A13" s="149" t="s">
        <v>59</v>
      </c>
      <c r="B13" s="149"/>
      <c r="C13" s="149"/>
      <c r="D13" s="149"/>
      <c r="I13" s="135"/>
    </row>
    <row r="14" spans="1:4" ht="12">
      <c r="A14" s="123" t="s">
        <v>67</v>
      </c>
      <c r="B14" s="124" t="s">
        <v>68</v>
      </c>
      <c r="D14" s="125" t="s">
        <v>69</v>
      </c>
    </row>
    <row r="15" spans="1:6" ht="12">
      <c r="A15" s="113" t="s">
        <v>70</v>
      </c>
      <c r="B15" s="132">
        <v>21007994.513</v>
      </c>
      <c r="C15" s="126" t="s">
        <v>60</v>
      </c>
      <c r="D15" s="127">
        <v>0</v>
      </c>
      <c r="F15" s="114"/>
    </row>
    <row r="16" spans="1:4" ht="12">
      <c r="A16" s="113" t="s">
        <v>70</v>
      </c>
      <c r="B16" s="133">
        <v>-21007951.7012611</v>
      </c>
      <c r="C16" s="128" t="s">
        <v>71</v>
      </c>
      <c r="D16" s="127">
        <v>0</v>
      </c>
    </row>
    <row r="17" spans="1:4" ht="12">
      <c r="A17" s="113" t="s">
        <v>70</v>
      </c>
      <c r="B17" s="131">
        <f>(-9.0206616784334*1000000)*1</f>
        <v>-9020661.678433402</v>
      </c>
      <c r="C17" s="128" t="s">
        <v>72</v>
      </c>
      <c r="D17" s="127">
        <f>-B17*0.225</f>
        <v>2029648.8776475154</v>
      </c>
    </row>
    <row r="18" spans="1:8" ht="12">
      <c r="A18" s="113" t="s">
        <v>70</v>
      </c>
      <c r="B18" s="131">
        <f>1036677.48767754</f>
        <v>1036677.48767754</v>
      </c>
      <c r="C18" s="128" t="s">
        <v>73</v>
      </c>
      <c r="D18" s="127">
        <f>-B18*0.225</f>
        <v>-233252.43472744653</v>
      </c>
      <c r="G18" s="114">
        <f>+B18</f>
        <v>1036677.48767754</v>
      </c>
      <c r="H18" s="127">
        <f>-G18*0.225</f>
        <v>-233252.43472744653</v>
      </c>
    </row>
    <row r="19" spans="1:4" ht="12">
      <c r="A19" s="113" t="s">
        <v>70</v>
      </c>
      <c r="B19" s="131">
        <v>-2383615.81489965</v>
      </c>
      <c r="C19" s="128" t="s">
        <v>74</v>
      </c>
      <c r="D19" s="127">
        <f>-B19*0.225</f>
        <v>536313.5583524213</v>
      </c>
    </row>
    <row r="20" spans="1:8" ht="12">
      <c r="A20" s="113" t="s">
        <v>70</v>
      </c>
      <c r="B20" s="131">
        <f>-SUM(B17:B19)*0.2</f>
        <v>2073520.0011311024</v>
      </c>
      <c r="C20" s="128" t="s">
        <v>75</v>
      </c>
      <c r="D20" s="127">
        <f>-B20*0.225</f>
        <v>-466542.00025449804</v>
      </c>
      <c r="G20" s="127">
        <f>-SUM(G17:G19)*0.2</f>
        <v>-207335.497535508</v>
      </c>
      <c r="H20" s="127">
        <f>-G20*0.225</f>
        <v>46650.486945489305</v>
      </c>
    </row>
    <row r="21" spans="2:8" ht="12">
      <c r="B21" s="129">
        <f>+SUM(B15:B20)</f>
        <v>-8294037.192785509</v>
      </c>
      <c r="C21" s="128"/>
      <c r="D21" s="129">
        <f>+SUM(D15:D20)</f>
        <v>1866168.0010179922</v>
      </c>
      <c r="G21" s="129">
        <f>+SUM(G15:G20)</f>
        <v>829341.990142032</v>
      </c>
      <c r="H21" s="129">
        <f>+SUM(H15:H20)</f>
        <v>-186601.94778195722</v>
      </c>
    </row>
    <row r="22" spans="2:4" ht="12">
      <c r="B22" s="127"/>
      <c r="C22" s="128"/>
      <c r="D22" s="127"/>
    </row>
    <row r="23" spans="1:8" ht="12">
      <c r="A23" s="113" t="s">
        <v>76</v>
      </c>
      <c r="B23" s="131">
        <v>-720437.5954800004</v>
      </c>
      <c r="C23" s="128" t="s">
        <v>77</v>
      </c>
      <c r="D23" s="127">
        <f>-B23*0.225</f>
        <v>162098.45898300008</v>
      </c>
      <c r="G23" s="114">
        <f>+B23</f>
        <v>-720437.5954800004</v>
      </c>
      <c r="H23" s="127">
        <f>-G23*0.225</f>
        <v>162098.45898300008</v>
      </c>
    </row>
    <row r="24" spans="1:8" ht="12">
      <c r="A24" s="113" t="s">
        <v>76</v>
      </c>
      <c r="B24" s="127">
        <v>254871.40200000032</v>
      </c>
      <c r="C24" s="128" t="s">
        <v>78</v>
      </c>
      <c r="D24" s="127">
        <f>-B24*0.225</f>
        <v>-57346.065450000075</v>
      </c>
      <c r="G24" s="114">
        <f>+B24</f>
        <v>254871.40200000032</v>
      </c>
      <c r="H24" s="127">
        <f>-G24*0.225</f>
        <v>-57346.065450000075</v>
      </c>
    </row>
    <row r="25" spans="1:8" ht="12">
      <c r="A25" s="113" t="s">
        <v>76</v>
      </c>
      <c r="B25" s="131">
        <f>-B23*0.2</f>
        <v>144087.5190960001</v>
      </c>
      <c r="C25" s="128" t="s">
        <v>75</v>
      </c>
      <c r="D25" s="127">
        <f>-B25*0.225</f>
        <v>-32419.691796600022</v>
      </c>
      <c r="G25" s="114">
        <f>+B25</f>
        <v>144087.5190960001</v>
      </c>
      <c r="H25" s="127">
        <f>-G25*0.225</f>
        <v>-32419.691796600022</v>
      </c>
    </row>
    <row r="26" spans="2:8" ht="12">
      <c r="B26" s="129">
        <f>+SUM(B23:B25)</f>
        <v>-321478.6743839999</v>
      </c>
      <c r="C26" s="128"/>
      <c r="D26" s="129">
        <f>+SUM(D23:D25)</f>
        <v>72332.70173639998</v>
      </c>
      <c r="G26" s="129">
        <f>+SUM(G23:G25)</f>
        <v>-321478.6743839999</v>
      </c>
      <c r="H26" s="129">
        <f>+SUM(H23:H25)</f>
        <v>72332.70173639998</v>
      </c>
    </row>
    <row r="27" spans="2:4" ht="12">
      <c r="B27" s="127"/>
      <c r="C27" s="128"/>
      <c r="D27" s="127"/>
    </row>
    <row r="28" spans="2:4" ht="12">
      <c r="B28" s="127"/>
      <c r="C28" s="128"/>
      <c r="D28" s="127"/>
    </row>
    <row r="29" spans="1:8" ht="12">
      <c r="A29" s="113" t="s">
        <v>79</v>
      </c>
      <c r="B29" s="131">
        <v>-13401.786166417296</v>
      </c>
      <c r="C29" s="128" t="s">
        <v>77</v>
      </c>
      <c r="D29" s="127">
        <f>-B29*0.225</f>
        <v>3015.4018874438916</v>
      </c>
      <c r="G29" s="114">
        <f>+B29</f>
        <v>-13401.786166417296</v>
      </c>
      <c r="H29" s="127">
        <f>-G29*0.225</f>
        <v>3015.4018874438916</v>
      </c>
    </row>
    <row r="30" spans="1:8" ht="12">
      <c r="A30" s="113" t="s">
        <v>79</v>
      </c>
      <c r="B30" s="131">
        <f>(-B29*0.2)*1</f>
        <v>2680.357233283459</v>
      </c>
      <c r="C30" s="128" t="s">
        <v>75</v>
      </c>
      <c r="D30" s="127">
        <f>-B30*0.225</f>
        <v>-603.0803774887784</v>
      </c>
      <c r="G30" s="114">
        <f>+B30</f>
        <v>2680.357233283459</v>
      </c>
      <c r="H30" s="127">
        <f>-G30*0.225</f>
        <v>-603.0803774887784</v>
      </c>
    </row>
    <row r="31" spans="2:8" ht="12">
      <c r="B31" s="129">
        <f>+B29+B30</f>
        <v>-10721.428933133837</v>
      </c>
      <c r="C31" s="128"/>
      <c r="D31" s="129">
        <f>+D29+D30</f>
        <v>2412.3215099551135</v>
      </c>
      <c r="G31" s="129">
        <f>+G29+G30</f>
        <v>-10721.428933133837</v>
      </c>
      <c r="H31" s="129">
        <f>+H29+H30</f>
        <v>2412.3215099551135</v>
      </c>
    </row>
    <row r="32" ht="12">
      <c r="D32" s="114"/>
    </row>
    <row r="33" ht="12">
      <c r="D33" s="114"/>
    </row>
    <row r="34" ht="12">
      <c r="D34" s="114"/>
    </row>
    <row r="35" spans="1:8" ht="12">
      <c r="A35" s="123" t="s">
        <v>80</v>
      </c>
      <c r="B35" s="120">
        <f>+B21+B26+B31</f>
        <v>-8626237.296102643</v>
      </c>
      <c r="D35" s="120">
        <f>+D21+D26+D31+D33</f>
        <v>1940913.0242643473</v>
      </c>
      <c r="E35" s="114"/>
      <c r="G35" s="120">
        <f>+G21+G26+G31</f>
        <v>497141.8868248983</v>
      </c>
      <c r="H35" s="120">
        <f>+H21+H26+H31+H33</f>
        <v>-111856.92453560213</v>
      </c>
    </row>
    <row r="36" ht="12">
      <c r="D36" s="114"/>
    </row>
    <row r="37" spans="4:8" ht="12">
      <c r="D37" s="114"/>
      <c r="G37" s="114">
        <f>+B35-D6</f>
        <v>497184.6985637974</v>
      </c>
      <c r="H37" s="114">
        <f>+D35-D10+F9</f>
        <v>-111856.9245356021</v>
      </c>
    </row>
    <row r="38" spans="4:8" ht="12">
      <c r="D38" s="114"/>
      <c r="G38" s="114">
        <f>+G37-G35</f>
        <v>42.81173889909405</v>
      </c>
      <c r="H38" s="114">
        <f>+H37-H35</f>
        <v>0</v>
      </c>
    </row>
    <row r="39" ht="12">
      <c r="D39" s="120"/>
    </row>
    <row r="40" ht="12">
      <c r="D40" s="114"/>
    </row>
    <row r="41" spans="3:6" ht="12">
      <c r="C41" s="114"/>
      <c r="D41" s="114"/>
      <c r="E41" s="114"/>
      <c r="F41" s="114"/>
    </row>
    <row r="42" spans="2:4" ht="12">
      <c r="B42" s="130"/>
      <c r="D42" s="114"/>
    </row>
    <row r="43" ht="12">
      <c r="D43" s="114"/>
    </row>
    <row r="44" ht="12">
      <c r="D44" s="114"/>
    </row>
    <row r="45" ht="12">
      <c r="D45" s="114"/>
    </row>
    <row r="46" ht="12">
      <c r="D46" s="114"/>
    </row>
    <row r="47" ht="12">
      <c r="D47" s="114"/>
    </row>
    <row r="48" ht="12">
      <c r="D48" s="114"/>
    </row>
    <row r="49" ht="12">
      <c r="D49" s="114"/>
    </row>
    <row r="50" ht="12">
      <c r="D50" s="114"/>
    </row>
    <row r="51" ht="12">
      <c r="D51" s="114"/>
    </row>
    <row r="52" ht="12">
      <c r="D52" s="114"/>
    </row>
    <row r="53" ht="12">
      <c r="D53" s="114"/>
    </row>
    <row r="54" ht="12">
      <c r="D54" s="114"/>
    </row>
    <row r="55" ht="12">
      <c r="D55" s="114"/>
    </row>
    <row r="56" ht="12">
      <c r="D56" s="114"/>
    </row>
    <row r="57" ht="12">
      <c r="D57" s="114"/>
    </row>
    <row r="58" ht="12">
      <c r="D58" s="114"/>
    </row>
    <row r="59" ht="12">
      <c r="D59" s="114"/>
    </row>
  </sheetData>
  <sheetProtection/>
  <mergeCells count="1">
    <mergeCell ref="A13:D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Margarida Leite</dc:creator>
  <cp:keywords/>
  <dc:description/>
  <cp:lastModifiedBy>Joao Carlos Pereira</cp:lastModifiedBy>
  <dcterms:created xsi:type="dcterms:W3CDTF">2021-05-06T00:08:08Z</dcterms:created>
  <dcterms:modified xsi:type="dcterms:W3CDTF">2022-05-09T17:33:48Z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