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2625" windowWidth="7650" windowHeight="5535" tabRatio="926" firstSheet="13" activeTab="18"/>
  </bookViews>
  <sheets>
    <sheet name="Optimus FCF" sheetId="1" state="hidden" r:id="rId1"/>
    <sheet name="Optimus" sheetId="2" state="hidden" r:id="rId2"/>
    <sheet name="Optimus Mobile" sheetId="3" state="hidden" r:id="rId3"/>
    <sheet name="Optimus Fixed" sheetId="4" state="hidden" r:id="rId4"/>
    <sheet name="Media" sheetId="5" state="hidden" r:id="rId5"/>
    <sheet name="Histórico" sheetId="6" state="hidden" r:id="rId6"/>
    <sheet name="Sheet1" sheetId="7" state="hidden" r:id="rId7"/>
    <sheet name="OPT Balance Sheet" sheetId="8" state="hidden" r:id="rId8"/>
    <sheet name="Headcount" sheetId="9" state="hidden" r:id="rId9"/>
    <sheet name="Mobile" sheetId="10" state="hidden" r:id="rId10"/>
    <sheet name="Fixed" sheetId="11" state="hidden" r:id="rId11"/>
    <sheet name="Consolidated Highlights P&amp;L" sheetId="12" state="hidden" r:id="rId12"/>
    <sheet name="Consolidated Highlights BS" sheetId="13" state="hidden" r:id="rId13"/>
    <sheet name="SSI" sheetId="14" r:id="rId14"/>
    <sheet name="OPTIMUS Balance Sheet" sheetId="15" state="hidden" r:id="rId15"/>
    <sheet name="OPT P&amp;L" sheetId="16" state="hidden" r:id="rId16"/>
    <sheet name="SNC Income Statement" sheetId="17" r:id="rId17"/>
    <sheet name="SNC Restated Info" sheetId="18" state="hidden" r:id="rId18"/>
    <sheet name="SNC Balance Sheet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_xlnm.Print_Area" localSheetId="10">'Fixed'!$D$20:$I$43</definedName>
    <definedName name="_xlnm.Print_Area" localSheetId="4">'Media'!$D$11:$K$40</definedName>
    <definedName name="_xlnm.Print_Area" localSheetId="9">'Mobile'!$B$23:$G$48</definedName>
    <definedName name="_xlnm.Print_Area" localSheetId="7">'OPT Balance Sheet'!$B$2:$L$46</definedName>
    <definedName name="_xlnm.Print_Area" localSheetId="15">'OPT P&amp;L'!$D$3:$I$48</definedName>
    <definedName name="_xlnm.Print_Area" localSheetId="1">'Optimus'!$D$3:$I$44</definedName>
    <definedName name="_xlnm.Print_Area" localSheetId="14">'OPTIMUS Balance Sheet'!$D$2:$N$45</definedName>
    <definedName name="_xlnm.Print_Area" localSheetId="3">'Optimus Fixed'!$D$20:$I$43</definedName>
    <definedName name="_xlnm.Print_Area" localSheetId="2">'Optimus Mobile'!$B$23:$G$48</definedName>
    <definedName name="_xlnm.Print_Area" localSheetId="18">'SNC Balance Sheet'!$A$1:$K$38</definedName>
    <definedName name="_xlnm.Print_Area" localSheetId="16">'SNC Income Statement'!$A$1:$M$47</definedName>
    <definedName name="_xlnm.Print_Area" localSheetId="13">'SSI'!$A$1:$K$37</definedName>
  </definedNames>
  <calcPr fullCalcOnLoad="1"/>
</workbook>
</file>

<file path=xl/sharedStrings.xml><?xml version="1.0" encoding="utf-8"?>
<sst xmlns="http://schemas.openxmlformats.org/spreadsheetml/2006/main" count="923" uniqueCount="299">
  <si>
    <t>Million euros</t>
  </si>
  <si>
    <t>Turnover</t>
  </si>
  <si>
    <t>EBITDA</t>
  </si>
  <si>
    <t>EBIT</t>
  </si>
  <si>
    <t>EBT</t>
  </si>
  <si>
    <t>Net Results</t>
  </si>
  <si>
    <t>FCF</t>
  </si>
  <si>
    <t>EBITDA Margin (%)</t>
  </si>
  <si>
    <t>Net Debt</t>
  </si>
  <si>
    <t>SSI</t>
  </si>
  <si>
    <t>Other Revenues</t>
  </si>
  <si>
    <t>Depreciation &amp; Amortization</t>
  </si>
  <si>
    <t>Net Financial Results</t>
  </si>
  <si>
    <t>Operating Costs</t>
  </si>
  <si>
    <t>Personnel Costs</t>
  </si>
  <si>
    <t>Financial Income</t>
  </si>
  <si>
    <t>Financial Expenses</t>
  </si>
  <si>
    <t>Group Share</t>
  </si>
  <si>
    <t>CONSOLIDATED BALANCE SHEET</t>
  </si>
  <si>
    <t>Non Current Assets</t>
  </si>
  <si>
    <t>Current Assets</t>
  </si>
  <si>
    <t>Total Liabilities</t>
  </si>
  <si>
    <t>Non Current Liabilities</t>
  </si>
  <si>
    <t>Current Liabilities</t>
  </si>
  <si>
    <t>Shareholders' Funds</t>
  </si>
  <si>
    <t>Others</t>
  </si>
  <si>
    <t>Total #SMS/month/user</t>
  </si>
  <si>
    <t>Service Revenues</t>
  </si>
  <si>
    <t>Equipment Sales</t>
  </si>
  <si>
    <t>Customer Revenues</t>
  </si>
  <si>
    <t>Operator Revenues</t>
  </si>
  <si>
    <t xml:space="preserve">Net Debt </t>
  </si>
  <si>
    <t>Newspaper Sales</t>
  </si>
  <si>
    <t>Associated Product Sales</t>
  </si>
  <si>
    <t>Net Additions ('000)</t>
  </si>
  <si>
    <t>Tangible and Intangible Assets</t>
  </si>
  <si>
    <t>Goodwill</t>
  </si>
  <si>
    <t>Investments</t>
  </si>
  <si>
    <t>Deferred Tax Assets</t>
  </si>
  <si>
    <t>Trade Debtors</t>
  </si>
  <si>
    <t>Liquidity</t>
  </si>
  <si>
    <t>Bank Loans</t>
  </si>
  <si>
    <t>Other Loans</t>
  </si>
  <si>
    <t>Trade Creditors</t>
  </si>
  <si>
    <t>Change in WC</t>
  </si>
  <si>
    <t>Financial results</t>
  </si>
  <si>
    <t>Income taxes</t>
  </si>
  <si>
    <t>Gross Debt</t>
  </si>
  <si>
    <t>LEVERED FREE CASH FLOW</t>
  </si>
  <si>
    <t>PÚBLICO OPERATIONAL KPI's</t>
  </si>
  <si>
    <t>Operating Cash Flow</t>
  </si>
  <si>
    <t xml:space="preserve">Net Debt/ EBITDA last 12 months </t>
  </si>
  <si>
    <t xml:space="preserve">Debt/(Debt + Shareholders' Funds) </t>
  </si>
  <si>
    <t xml:space="preserve">Non Cash Items &amp; Other </t>
  </si>
  <si>
    <t>Customers (EOP) ('000)</t>
  </si>
  <si>
    <t xml:space="preserve">EBITDA/Interest Expenses </t>
  </si>
  <si>
    <t>EA Width</t>
  </si>
  <si>
    <t>Column D</t>
  </si>
  <si>
    <t xml:space="preserve">Gross Debt </t>
  </si>
  <si>
    <t>Provisions for Other Liabilities and Charges</t>
  </si>
  <si>
    <t>Width</t>
  </si>
  <si>
    <t>Button</t>
  </si>
  <si>
    <t xml:space="preserve">Sonaecom </t>
  </si>
  <si>
    <t>4Q</t>
  </si>
  <si>
    <t>Operating CAPEX as % of Turnover</t>
  </si>
  <si>
    <t>Total CAPEX</t>
  </si>
  <si>
    <t>EBITDA - Operating CAPEX</t>
  </si>
  <si>
    <t>EBITDA-Operating CAPEX</t>
  </si>
  <si>
    <t>Financial Investments</t>
  </si>
  <si>
    <t>MR/EA Width</t>
  </si>
  <si>
    <t>Total Net Assets</t>
  </si>
  <si>
    <t xml:space="preserve">Public Tender Offer </t>
  </si>
  <si>
    <t>1Q</t>
  </si>
  <si>
    <t xml:space="preserve">Data as % Service Revenues </t>
  </si>
  <si>
    <t>Own shares</t>
  </si>
  <si>
    <t>Tax results</t>
  </si>
  <si>
    <t>MOBILE OPERATIONAL KPI's</t>
  </si>
  <si>
    <t>WIRELINE OPERATIONAL KPI's</t>
  </si>
  <si>
    <t>MOBILE INCOME STATEMENT</t>
  </si>
  <si>
    <t>WIRELINE INCOME STATEMENT</t>
  </si>
  <si>
    <t xml:space="preserve">Debt/Total Funds (Debt + Shareholders' Funds) </t>
  </si>
  <si>
    <t xml:space="preserve">Total Employees </t>
  </si>
  <si>
    <t>CONSOLIDATED INCOME STATEMENT</t>
  </si>
  <si>
    <t>Online &amp; Media</t>
  </si>
  <si>
    <t>ONLINE &amp; MEDIA CONS. INCOME STATEMENT</t>
  </si>
  <si>
    <t xml:space="preserve">   Interconnection</t>
  </si>
  <si>
    <t xml:space="preserve">   Customer Monthly Bill</t>
  </si>
  <si>
    <t>EBITDAP</t>
  </si>
  <si>
    <r>
      <t>FCF</t>
    </r>
    <r>
      <rPr>
        <vertAlign val="superscript"/>
        <sz val="10"/>
        <rFont val="Sonae"/>
        <family val="3"/>
      </rPr>
      <t>(3)</t>
    </r>
  </si>
  <si>
    <r>
      <t>Direct Servicing Costs</t>
    </r>
    <r>
      <rPr>
        <vertAlign val="superscript"/>
        <sz val="10"/>
        <rFont val="Sonae"/>
        <family val="3"/>
      </rPr>
      <t>(1)</t>
    </r>
  </si>
  <si>
    <r>
      <t>Commercial Costs</t>
    </r>
    <r>
      <rPr>
        <vertAlign val="superscript"/>
        <sz val="10"/>
        <rFont val="Sonae"/>
        <family val="3"/>
      </rPr>
      <t>(2)</t>
    </r>
  </si>
  <si>
    <r>
      <t>Other Operating Costs</t>
    </r>
    <r>
      <rPr>
        <vertAlign val="superscript"/>
        <sz val="10"/>
        <rFont val="Sonae"/>
        <family val="3"/>
      </rPr>
      <t>(3)</t>
    </r>
  </si>
  <si>
    <r>
      <t>Operating CAPEX</t>
    </r>
    <r>
      <rPr>
        <vertAlign val="superscript"/>
        <sz val="10"/>
        <rFont val="Sonae"/>
        <family val="3"/>
      </rPr>
      <t>(1)</t>
    </r>
  </si>
  <si>
    <r>
      <t>Operating Cash Flow</t>
    </r>
    <r>
      <rPr>
        <vertAlign val="superscript"/>
        <sz val="10"/>
        <rFont val="Sonae"/>
        <family val="3"/>
      </rPr>
      <t>(2)</t>
    </r>
  </si>
  <si>
    <r>
      <t>EBITDA/Interest Expenses</t>
    </r>
    <r>
      <rPr>
        <vertAlign val="superscript"/>
        <sz val="10"/>
        <rFont val="Sonae"/>
        <family val="3"/>
      </rPr>
      <t>(4)</t>
    </r>
    <r>
      <rPr>
        <sz val="10"/>
        <rFont val="Sonae"/>
        <family val="3"/>
      </rPr>
      <t xml:space="preserve"> (last 12 months)</t>
    </r>
  </si>
  <si>
    <r>
      <t>Operating CAPEX</t>
    </r>
    <r>
      <rPr>
        <vertAlign val="superscript"/>
        <sz val="10"/>
        <rFont val="Sonae"/>
        <family val="3"/>
      </rPr>
      <t>(4)</t>
    </r>
  </si>
  <si>
    <r>
      <t>Average Paid Circulation</t>
    </r>
    <r>
      <rPr>
        <vertAlign val="superscript"/>
        <sz val="10"/>
        <rFont val="Sonae"/>
        <family val="3"/>
      </rPr>
      <t>(1)</t>
    </r>
  </si>
  <si>
    <r>
      <t>Advertising Sales</t>
    </r>
    <r>
      <rPr>
        <vertAlign val="superscript"/>
        <sz val="10"/>
        <rFont val="Sonae"/>
        <family val="3"/>
      </rPr>
      <t>(1)</t>
    </r>
  </si>
  <si>
    <r>
      <t xml:space="preserve">FCF </t>
    </r>
    <r>
      <rPr>
        <vertAlign val="superscript"/>
        <sz val="10"/>
        <rFont val="Sonae"/>
        <family val="3"/>
      </rPr>
      <t>(4)</t>
    </r>
  </si>
  <si>
    <r>
      <t xml:space="preserve">FCF </t>
    </r>
    <r>
      <rPr>
        <vertAlign val="superscript"/>
        <sz val="10"/>
        <rFont val="Sonae"/>
        <family val="3"/>
      </rPr>
      <t>(3)</t>
    </r>
  </si>
  <si>
    <t>Average Revenue per Access - Retail</t>
  </si>
  <si>
    <t>Paper Sales</t>
  </si>
  <si>
    <t>Shared Services and Corporate Centre</t>
  </si>
  <si>
    <t>OPTIMUS INCOME STATEMENT</t>
  </si>
  <si>
    <t>Market Share of Advertising (%)</t>
  </si>
  <si>
    <r>
      <t>Audience</t>
    </r>
    <r>
      <rPr>
        <vertAlign val="superscript"/>
        <sz val="10"/>
        <rFont val="Sonae"/>
        <family val="3"/>
      </rPr>
      <t>(2)</t>
    </r>
    <r>
      <rPr>
        <sz val="10"/>
        <rFont val="Sonae"/>
        <family val="3"/>
      </rPr>
      <t xml:space="preserve"> (%)</t>
    </r>
  </si>
  <si>
    <t>q.o.q.</t>
  </si>
  <si>
    <t>Total Accesses</t>
  </si>
  <si>
    <t>-</t>
  </si>
  <si>
    <t>EBITDA-Op. CAPEX</t>
  </si>
  <si>
    <t>check</t>
  </si>
  <si>
    <t>Residential</t>
  </si>
  <si>
    <t>PTSN/RDIS</t>
  </si>
  <si>
    <t>Broadband</t>
  </si>
  <si>
    <t>Other &amp; Data</t>
  </si>
  <si>
    <t>TV</t>
  </si>
  <si>
    <t>∆ 12/11</t>
  </si>
  <si>
    <t>1Q11R</t>
  </si>
  <si>
    <t>4Q11R</t>
  </si>
  <si>
    <t>2Q11R</t>
  </si>
  <si>
    <t>3Q11R</t>
  </si>
  <si>
    <t xml:space="preserve">  Group Share</t>
  </si>
  <si>
    <t>OPTIMUS MOBILE INCOME STATEMENT</t>
  </si>
  <si>
    <t>OPTIMUS WIRELINE INCOME STATEMENT</t>
  </si>
  <si>
    <t>2011R</t>
  </si>
  <si>
    <t xml:space="preserve">CONSOLIDATED BALANCESHEET </t>
  </si>
  <si>
    <t>ICP-Anacom draft decision - October 2011</t>
  </si>
  <si>
    <t>Current price</t>
  </si>
  <si>
    <t>1 May 2012</t>
  </si>
  <si>
    <t>1 August 2012</t>
  </si>
  <si>
    <t>1 February 2012</t>
  </si>
  <si>
    <t>1 November 2012</t>
  </si>
  <si>
    <t>MTR's/€</t>
  </si>
  <si>
    <t>30 April 2012</t>
  </si>
  <si>
    <t>30 June 2012</t>
  </si>
  <si>
    <t>30 September 2012</t>
  </si>
  <si>
    <t>30 December 2012</t>
  </si>
  <si>
    <t>Corporate and SMEs</t>
  </si>
  <si>
    <t>Attributable to Non-Controlling Interests</t>
  </si>
  <si>
    <t>Non-Controlling Interests</t>
  </si>
  <si>
    <t xml:space="preserve">  Attributable to Non-Controlling Interests</t>
  </si>
  <si>
    <t>ICP-Anacom draft decision - March 2012</t>
  </si>
  <si>
    <t>7 May 2012</t>
  </si>
  <si>
    <t>ICP-Anacom final decision - 2 May 2012</t>
  </si>
  <si>
    <t xml:space="preserve">   Pre-paid Customers ('000)</t>
  </si>
  <si>
    <t xml:space="preserve">   Post-paid Customers ('000)</t>
  </si>
  <si>
    <t>Proposta de decisão - Outubro 2011</t>
  </si>
  <si>
    <t>Proposta de decisão - Março 2012</t>
  </si>
  <si>
    <t>Decisão final - 2 Maio 2012</t>
  </si>
  <si>
    <t>TTM/€</t>
  </si>
  <si>
    <t>1 Maio 2012</t>
  </si>
  <si>
    <t>1 Fevereiro 2012</t>
  </si>
  <si>
    <t>1 Agosto 2012</t>
  </si>
  <si>
    <t>1 Novembro 2012</t>
  </si>
  <si>
    <t>30 Abril 2012</t>
  </si>
  <si>
    <t>30 Junho 2012</t>
  </si>
  <si>
    <t>30 Setembro 2012</t>
  </si>
  <si>
    <t>30 Dezembro 2012</t>
  </si>
  <si>
    <t>7 Maio 2012</t>
  </si>
  <si>
    <t>Non SMS Data as % Data Revenues</t>
  </si>
  <si>
    <t>3Q12</t>
  </si>
  <si>
    <t>4Q11</t>
  </si>
  <si>
    <t>4Q12</t>
  </si>
  <si>
    <r>
      <t>Operating CAPEX</t>
    </r>
    <r>
      <rPr>
        <vertAlign val="superscript"/>
        <sz val="10"/>
        <color indexed="23"/>
        <rFont val="Seravek Basic"/>
        <family val="2"/>
      </rPr>
      <t>(1)</t>
    </r>
  </si>
  <si>
    <r>
      <t>Operating Cash Flow</t>
    </r>
    <r>
      <rPr>
        <vertAlign val="superscript"/>
        <sz val="10"/>
        <color indexed="23"/>
        <rFont val="Seravek Basic"/>
        <family val="2"/>
      </rPr>
      <t>(2)</t>
    </r>
  </si>
  <si>
    <r>
      <t>FCF</t>
    </r>
    <r>
      <rPr>
        <vertAlign val="superscript"/>
        <sz val="10"/>
        <color indexed="23"/>
        <rFont val="Seravek Basic"/>
        <family val="2"/>
      </rPr>
      <t>(3)</t>
    </r>
  </si>
  <si>
    <r>
      <t>EBITDA/Interest Expenses</t>
    </r>
    <r>
      <rPr>
        <vertAlign val="superscript"/>
        <sz val="10"/>
        <color indexed="23"/>
        <rFont val="Seravek Basic"/>
        <family val="2"/>
      </rPr>
      <t>(4)</t>
    </r>
    <r>
      <rPr>
        <sz val="10"/>
        <color indexed="23"/>
        <rFont val="Seravek Basic"/>
        <family val="2"/>
      </rPr>
      <t xml:space="preserve"> (last 12 months)</t>
    </r>
  </si>
  <si>
    <r>
      <t>Direct Servicing Costs</t>
    </r>
    <r>
      <rPr>
        <vertAlign val="superscript"/>
        <sz val="10"/>
        <rFont val="Seravek Basic"/>
        <family val="2"/>
      </rPr>
      <t>(1)</t>
    </r>
  </si>
  <si>
    <r>
      <t>Commercial Costs</t>
    </r>
    <r>
      <rPr>
        <vertAlign val="superscript"/>
        <sz val="10"/>
        <rFont val="Seravek Basic"/>
        <family val="2"/>
      </rPr>
      <t>(2)</t>
    </r>
  </si>
  <si>
    <r>
      <t>Other Operating Costs</t>
    </r>
    <r>
      <rPr>
        <vertAlign val="superscript"/>
        <sz val="10"/>
        <rFont val="Seravek Basic"/>
        <family val="2"/>
      </rPr>
      <t>(3)</t>
    </r>
  </si>
  <si>
    <r>
      <t>MOU</t>
    </r>
    <r>
      <rPr>
        <vertAlign val="superscript"/>
        <sz val="10"/>
        <rFont val="Seravek Basic"/>
        <family val="2"/>
      </rPr>
      <t xml:space="preserve">(1) </t>
    </r>
    <r>
      <rPr>
        <sz val="10"/>
        <rFont val="Seravek Basic"/>
        <family val="2"/>
      </rPr>
      <t>(min.)</t>
    </r>
  </si>
  <si>
    <r>
      <t>ARPU</t>
    </r>
    <r>
      <rPr>
        <vertAlign val="superscript"/>
        <sz val="10"/>
        <rFont val="Seravek Basic"/>
        <family val="2"/>
      </rPr>
      <t>(2)</t>
    </r>
    <r>
      <rPr>
        <sz val="10"/>
        <rFont val="Seravek Basic"/>
        <family val="2"/>
      </rPr>
      <t xml:space="preserve"> (euros)</t>
    </r>
  </si>
  <si>
    <r>
      <t>ARPM</t>
    </r>
    <r>
      <rPr>
        <vertAlign val="superscript"/>
        <sz val="10"/>
        <rFont val="Seravek Basic"/>
        <family val="2"/>
      </rPr>
      <t>(3)</t>
    </r>
    <r>
      <rPr>
        <sz val="10"/>
        <rFont val="Seravek Basic"/>
        <family val="2"/>
      </rPr>
      <t xml:space="preserve"> (euros)</t>
    </r>
  </si>
  <si>
    <r>
      <t>Operating CAPEX</t>
    </r>
    <r>
      <rPr>
        <vertAlign val="superscript"/>
        <sz val="10"/>
        <rFont val="Seravek Basic"/>
        <family val="2"/>
      </rPr>
      <t>(4)</t>
    </r>
  </si>
  <si>
    <r>
      <t>Operating CAPEX</t>
    </r>
    <r>
      <rPr>
        <vertAlign val="superscript"/>
        <sz val="10"/>
        <rFont val="Seravek Basic"/>
        <family val="2"/>
      </rPr>
      <t>(4)</t>
    </r>
  </si>
  <si>
    <t>Loans</t>
  </si>
  <si>
    <t>Securitization</t>
  </si>
  <si>
    <r>
      <t>MOU</t>
    </r>
    <r>
      <rPr>
        <vertAlign val="superscript"/>
        <sz val="10"/>
        <rFont val="Sonae"/>
        <family val="3"/>
      </rPr>
      <t xml:space="preserve">(1) </t>
    </r>
    <r>
      <rPr>
        <sz val="10"/>
        <rFont val="Sonae"/>
        <family val="3"/>
      </rPr>
      <t>(min.)</t>
    </r>
  </si>
  <si>
    <r>
      <t>ARPU</t>
    </r>
    <r>
      <rPr>
        <vertAlign val="superscript"/>
        <sz val="10"/>
        <rFont val="Sonae"/>
        <family val="3"/>
      </rPr>
      <t>(2)</t>
    </r>
    <r>
      <rPr>
        <sz val="10"/>
        <rFont val="Sonae"/>
        <family val="3"/>
      </rPr>
      <t xml:space="preserve"> (euros)</t>
    </r>
  </si>
  <si>
    <r>
      <t>ARPM</t>
    </r>
    <r>
      <rPr>
        <vertAlign val="superscript"/>
        <sz val="10"/>
        <rFont val="Sonae"/>
        <family val="3"/>
      </rPr>
      <t>(3)</t>
    </r>
    <r>
      <rPr>
        <sz val="10"/>
        <rFont val="Sonae"/>
        <family val="3"/>
      </rPr>
      <t xml:space="preserve"> (euros)</t>
    </r>
  </si>
  <si>
    <r>
      <t>Operating CAPEX</t>
    </r>
    <r>
      <rPr>
        <vertAlign val="superscript"/>
        <sz val="10"/>
        <rFont val="Sonae"/>
        <family val="3"/>
      </rPr>
      <t>(4)</t>
    </r>
  </si>
  <si>
    <t>1Q13</t>
  </si>
  <si>
    <t>∆ 13/12</t>
  </si>
  <si>
    <t>Optimus</t>
  </si>
  <si>
    <t>2Q12</t>
  </si>
  <si>
    <t>2Q13</t>
  </si>
  <si>
    <t>1H12</t>
  </si>
  <si>
    <t>1H13</t>
  </si>
  <si>
    <t>EBITDA (excl. Merger Costs)</t>
  </si>
  <si>
    <t>Merger Costs</t>
  </si>
  <si>
    <t>EBITDA Margin (%) (excl. Merger Costs)</t>
  </si>
  <si>
    <t>3Q13</t>
  </si>
  <si>
    <t>9M13</t>
  </si>
  <si>
    <t>Total net asset</t>
  </si>
  <si>
    <t>INCOME STATEMENT HIGHLIGHTS</t>
  </si>
  <si>
    <t>BALANCE SHEET HIGHLIGHTS</t>
  </si>
  <si>
    <t>Service revenues</t>
  </si>
  <si>
    <t>Product sales</t>
  </si>
  <si>
    <t>Operating costs</t>
  </si>
  <si>
    <t>Net financial results</t>
  </si>
  <si>
    <t>Shareholders' funds</t>
  </si>
  <si>
    <r>
      <t>Commercial Costs</t>
    </r>
    <r>
      <rPr>
        <vertAlign val="superscript"/>
        <sz val="10"/>
        <rFont val="Sonae"/>
        <family val="3"/>
      </rPr>
      <t>(1)</t>
    </r>
  </si>
  <si>
    <r>
      <t>Other Operating Costs</t>
    </r>
    <r>
      <rPr>
        <vertAlign val="superscript"/>
        <sz val="10"/>
        <rFont val="Sonae"/>
        <family val="3"/>
      </rPr>
      <t>(2)</t>
    </r>
  </si>
  <si>
    <r>
      <t>3Q12</t>
    </r>
    <r>
      <rPr>
        <vertAlign val="superscript"/>
        <sz val="10"/>
        <rFont val="Sonae"/>
        <family val="3"/>
      </rPr>
      <t>(R)</t>
    </r>
  </si>
  <si>
    <r>
      <t>2Q12</t>
    </r>
    <r>
      <rPr>
        <vertAlign val="superscript"/>
        <sz val="10"/>
        <rFont val="Sonae"/>
        <family val="3"/>
      </rPr>
      <t>(R)</t>
    </r>
  </si>
  <si>
    <r>
      <t>9Q12</t>
    </r>
    <r>
      <rPr>
        <vertAlign val="superscript"/>
        <sz val="10"/>
        <rFont val="Sonae"/>
        <family val="3"/>
      </rPr>
      <t>(R)</t>
    </r>
  </si>
  <si>
    <r>
      <t>Gains/losses in associated companies</t>
    </r>
    <r>
      <rPr>
        <vertAlign val="superscript"/>
        <sz val="10"/>
        <rFont val="Sonae"/>
        <family val="3"/>
      </rPr>
      <t>(1)</t>
    </r>
  </si>
  <si>
    <r>
      <t>1Q12</t>
    </r>
    <r>
      <rPr>
        <vertAlign val="superscript"/>
        <sz val="10"/>
        <rFont val="Sonae"/>
        <family val="3"/>
      </rPr>
      <t>(R)</t>
    </r>
  </si>
  <si>
    <r>
      <t>4Q12</t>
    </r>
    <r>
      <rPr>
        <vertAlign val="superscript"/>
        <sz val="10"/>
        <rFont val="Sonae"/>
        <family val="3"/>
      </rPr>
      <t>(R)</t>
    </r>
  </si>
  <si>
    <r>
      <t>2012</t>
    </r>
    <r>
      <rPr>
        <vertAlign val="superscript"/>
        <sz val="10"/>
        <rFont val="Sonae"/>
        <family val="3"/>
      </rPr>
      <t>(R)</t>
    </r>
  </si>
  <si>
    <r>
      <t>1Q13</t>
    </r>
    <r>
      <rPr>
        <vertAlign val="superscript"/>
        <sz val="10"/>
        <rFont val="Sonae"/>
        <family val="3"/>
      </rPr>
      <t>(R)</t>
    </r>
  </si>
  <si>
    <r>
      <t>2Q13</t>
    </r>
    <r>
      <rPr>
        <vertAlign val="superscript"/>
        <sz val="10"/>
        <rFont val="Sonae"/>
        <family val="3"/>
      </rPr>
      <t>(R)</t>
    </r>
  </si>
  <si>
    <r>
      <t>Other net financial results</t>
    </r>
    <r>
      <rPr>
        <vertAlign val="superscript"/>
        <sz val="10"/>
        <rFont val="Sonae"/>
        <family val="3"/>
      </rPr>
      <t>(2)</t>
    </r>
  </si>
  <si>
    <t>Gains/losses through ZOPT</t>
  </si>
  <si>
    <r>
      <t>Underlying EBITDA</t>
    </r>
    <r>
      <rPr>
        <vertAlign val="superscript"/>
        <sz val="10"/>
        <rFont val="Sonae"/>
        <family val="3"/>
      </rPr>
      <t>(3)</t>
    </r>
  </si>
  <si>
    <t>Underlying EBITDA Margin (%)</t>
  </si>
  <si>
    <r>
      <t>Equity method</t>
    </r>
    <r>
      <rPr>
        <vertAlign val="superscript"/>
        <sz val="10"/>
        <rFont val="Sonae"/>
        <family val="3"/>
      </rPr>
      <t>(4)</t>
    </r>
  </si>
  <si>
    <r>
      <t>Discontinued operations</t>
    </r>
    <r>
      <rPr>
        <vertAlign val="superscript"/>
        <sz val="10"/>
        <rFont val="Sonae"/>
        <family val="3"/>
      </rPr>
      <t>(5)</t>
    </r>
  </si>
  <si>
    <t>Underlying EBITDA margin (%)</t>
  </si>
  <si>
    <t>Net Results (Group Share)</t>
  </si>
  <si>
    <r>
      <t>Underlying EBITDA</t>
    </r>
    <r>
      <rPr>
        <vertAlign val="superscript"/>
        <sz val="10"/>
        <rFont val="Sonae"/>
        <family val="3"/>
      </rPr>
      <t>(1)</t>
    </r>
  </si>
  <si>
    <r>
      <t>Equity method</t>
    </r>
    <r>
      <rPr>
        <vertAlign val="superscript"/>
        <sz val="10"/>
        <rFont val="Sonae"/>
        <family val="3"/>
      </rPr>
      <t>(2)</t>
    </r>
  </si>
  <si>
    <t>ZOPT</t>
  </si>
  <si>
    <r>
      <t>Pro-forma EBITDA-Operating CAPEX</t>
    </r>
    <r>
      <rPr>
        <b/>
        <vertAlign val="superscript"/>
        <sz val="10"/>
        <rFont val="Sonae"/>
        <family val="3"/>
      </rPr>
      <t>(1)</t>
    </r>
  </si>
  <si>
    <r>
      <t>FCF</t>
    </r>
    <r>
      <rPr>
        <b/>
        <vertAlign val="superscript"/>
        <sz val="10"/>
        <rFont val="Sonae"/>
        <family val="3"/>
      </rPr>
      <t>(2)</t>
    </r>
  </si>
  <si>
    <t>1Q12</t>
  </si>
  <si>
    <t>4Q13</t>
  </si>
  <si>
    <t>1Q14</t>
  </si>
  <si>
    <t>∆ 14/13</t>
  </si>
  <si>
    <r>
      <t>Other net financial results</t>
    </r>
    <r>
      <rPr>
        <vertAlign val="superscript"/>
        <sz val="10"/>
        <rFont val="Sonae"/>
        <family val="3"/>
      </rPr>
      <t>(3)</t>
    </r>
  </si>
  <si>
    <r>
      <t>FCF</t>
    </r>
    <r>
      <rPr>
        <b/>
        <vertAlign val="superscript"/>
        <sz val="10"/>
        <rFont val="Sonae"/>
        <family val="3"/>
      </rPr>
      <t>(1)</t>
    </r>
  </si>
  <si>
    <t>Volume de Negócios</t>
  </si>
  <si>
    <t>Margem EBITDA (%)</t>
  </si>
  <si>
    <t>Resultado Líquido</t>
  </si>
  <si>
    <t>1T14</t>
  </si>
  <si>
    <t>Milhões de euros</t>
  </si>
  <si>
    <r>
      <t>Receitas Serviços IT/Colaborador</t>
    </r>
    <r>
      <rPr>
        <vertAlign val="superscript"/>
        <sz val="9"/>
        <rFont val="Sonae"/>
        <family val="3"/>
      </rPr>
      <t xml:space="preserve">(1) </t>
    </r>
    <r>
      <rPr>
        <sz val="8"/>
        <rFont val="Sonae"/>
        <family val="3"/>
      </rPr>
      <t>('000 euros)</t>
    </r>
  </si>
  <si>
    <t>Vendas Equipamento em % Vol. Negócios</t>
  </si>
  <si>
    <r>
      <t>Vendas Equipamento/Colaborador</t>
    </r>
    <r>
      <rPr>
        <vertAlign val="superscript"/>
        <sz val="9"/>
        <rFont val="Sonae"/>
        <family val="3"/>
      </rPr>
      <t xml:space="preserve">(2) </t>
    </r>
    <r>
      <rPr>
        <sz val="8"/>
        <rFont val="Sonae"/>
        <family val="3"/>
      </rPr>
      <t>('000 euros)</t>
    </r>
  </si>
  <si>
    <t xml:space="preserve">EBITDA/Colaborador ( '000 euros) </t>
  </si>
  <si>
    <t>Colaboradores</t>
  </si>
  <si>
    <t>SSI CONSOLIDADO - DEM. RESULTADOS</t>
  </si>
  <si>
    <t>Receitas de Serviço</t>
  </si>
  <si>
    <t>Vendas de Equipamento</t>
  </si>
  <si>
    <t>Outras Receitas</t>
  </si>
  <si>
    <t>Custos Operacionais</t>
  </si>
  <si>
    <t>Custos com Pessoal</t>
  </si>
  <si>
    <r>
      <t>Custos Comerciais</t>
    </r>
    <r>
      <rPr>
        <vertAlign val="superscript"/>
        <sz val="10"/>
        <rFont val="Sonae"/>
        <family val="3"/>
      </rPr>
      <t>(1)</t>
    </r>
  </si>
  <si>
    <r>
      <t>Outros Custos Operacionais</t>
    </r>
    <r>
      <rPr>
        <vertAlign val="superscript"/>
        <sz val="10"/>
        <rFont val="Sonae"/>
        <family val="3"/>
      </rPr>
      <t>(2)</t>
    </r>
  </si>
  <si>
    <r>
      <t>CAPEX Operacional</t>
    </r>
    <r>
      <rPr>
        <vertAlign val="superscript"/>
        <sz val="10"/>
        <rFont val="Sonae"/>
        <family val="3"/>
      </rPr>
      <t>(3)</t>
    </r>
  </si>
  <si>
    <t>CAPEX Operacional como % Vol. Negócios</t>
  </si>
  <si>
    <t>EBITDA-CAPEX Operacional</t>
  </si>
  <si>
    <t>CAPEX Total</t>
  </si>
  <si>
    <t>DEM. RESULTADOS CONSOLIDADOS</t>
  </si>
  <si>
    <r>
      <t>EBITDA do portefólio</t>
    </r>
    <r>
      <rPr>
        <vertAlign val="superscript"/>
        <sz val="10"/>
        <rFont val="Sonae"/>
        <family val="3"/>
      </rPr>
      <t>(3)</t>
    </r>
  </si>
  <si>
    <r>
      <t>MEP</t>
    </r>
    <r>
      <rPr>
        <vertAlign val="superscript"/>
        <sz val="10"/>
        <rFont val="Sonae"/>
        <family val="3"/>
      </rPr>
      <t>(4)</t>
    </r>
  </si>
  <si>
    <t>Margem EBITDA do portefólio (%)</t>
  </si>
  <si>
    <t>Resultados Financeiros</t>
  </si>
  <si>
    <t>Proveitos Financeiros</t>
  </si>
  <si>
    <t>Custos Financeiros</t>
  </si>
  <si>
    <t>Impostos</t>
  </si>
  <si>
    <t>Atribuível ao Grupo</t>
  </si>
  <si>
    <t>Atribuível a Interesses Sem Controlo</t>
  </si>
  <si>
    <t>Depreciações e Amortizações</t>
  </si>
  <si>
    <t>FREE CASH FLOW ALAVANCADO</t>
  </si>
  <si>
    <t>Variação de Fundo de Maneio</t>
  </si>
  <si>
    <t>Items não Monetários e Outros</t>
  </si>
  <si>
    <t>Cash Flow Operacional</t>
  </si>
  <si>
    <t>Investimentos</t>
  </si>
  <si>
    <t>Ações Próprias</t>
  </si>
  <si>
    <t>EBITDA-CAPEX Operacional pro-forma</t>
  </si>
  <si>
    <t>BALANÇO CONSOLIDADO</t>
  </si>
  <si>
    <t>Total Ativo Líquido</t>
  </si>
  <si>
    <t>Ativos Fixos Tangíveis e Intangíveis</t>
  </si>
  <si>
    <t>Impostos Diferidos Ativos</t>
  </si>
  <si>
    <t>Outros</t>
  </si>
  <si>
    <t>Clientes</t>
  </si>
  <si>
    <t>Liquidez</t>
  </si>
  <si>
    <t>Capital Próprio</t>
  </si>
  <si>
    <t>Interesses Sem Controlo</t>
  </si>
  <si>
    <t>Provisões para Outros Riscos e Encargos</t>
  </si>
  <si>
    <t>Passivo Corrente</t>
  </si>
  <si>
    <t>Empréstimos Bancários</t>
  </si>
  <si>
    <t>Fornecedores</t>
  </si>
  <si>
    <r>
      <t>CAPEX Operacional</t>
    </r>
    <r>
      <rPr>
        <vertAlign val="superscript"/>
        <sz val="10"/>
        <rFont val="Sonae"/>
        <family val="3"/>
      </rPr>
      <t>(1)</t>
    </r>
  </si>
  <si>
    <t>Dívida Bruta</t>
  </si>
  <si>
    <t>Dívida Líquida</t>
  </si>
  <si>
    <t>PRINCIPAIS INDICADORES OPERACIONAIS</t>
  </si>
  <si>
    <t>Total Passivo</t>
  </si>
  <si>
    <t>Passivo Não Corrente</t>
  </si>
  <si>
    <t>Ativo Não Corrente</t>
  </si>
  <si>
    <t>Ativo Corrente</t>
  </si>
  <si>
    <r>
      <t>2T13</t>
    </r>
    <r>
      <rPr>
        <vertAlign val="superscript"/>
        <sz val="10"/>
        <rFont val="Sonae"/>
        <family val="3"/>
      </rPr>
      <t>(R)</t>
    </r>
  </si>
  <si>
    <t>2T14</t>
  </si>
  <si>
    <r>
      <t>1S13</t>
    </r>
    <r>
      <rPr>
        <vertAlign val="superscript"/>
        <sz val="10"/>
        <rFont val="Sonae"/>
        <family val="3"/>
      </rPr>
      <t>(R)</t>
    </r>
  </si>
  <si>
    <t>1S14</t>
  </si>
  <si>
    <t>2T13</t>
  </si>
  <si>
    <t>1S13</t>
  </si>
  <si>
    <t>Empréstimos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</si>
</sst>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"/>
    <numFmt numFmtId="166" formatCode="0.0"/>
    <numFmt numFmtId="167" formatCode="###,###;\(###,###\)"/>
    <numFmt numFmtId="168" formatCode="###,###.0\ \x;\-###,###.0\ \x\ "/>
    <numFmt numFmtId="169" formatCode="###,###.0\ \x;\-##,###.0\ \x\ "/>
    <numFmt numFmtId="170" formatCode="##,###.0\ \x;\-#,###,##0.0\ \x\ "/>
    <numFmt numFmtId="171" formatCode="###,###.0\ \x;\-0######.0\ \x\ "/>
    <numFmt numFmtId="172" formatCode="0.0\ \x;\-##,###.0\ \x\ "/>
    <numFmt numFmtId="173" formatCode="0.000"/>
    <numFmt numFmtId="174" formatCode="0.0\p\p"/>
    <numFmt numFmtId="175" formatCode="0.0\x"/>
    <numFmt numFmtId="176" formatCode="[$-816]mmmm\ yy;@"/>
    <numFmt numFmtId="177" formatCode="_-* #,##0_-;\-* #,##0_-;_-* &quot;-&quot;??_-;_-@_-"/>
    <numFmt numFmtId="178" formatCode="0.00\p\p"/>
    <numFmt numFmtId="179" formatCode="_-* #,##0.0_-;\-* #,##0.0_-;_-* &quot;-&quot;??_-;_-@_-"/>
    <numFmt numFmtId="180" formatCode="0.0000"/>
    <numFmt numFmtId="181" formatCode="0.00000"/>
    <numFmt numFmtId="182" formatCode="[$-816]dddd\,\ d&quot; de &quot;mmmm&quot; de &quot;yyyy"/>
    <numFmt numFmtId="183" formatCode="0.000\p\p"/>
    <numFmt numFmtId="184" formatCode="0.0000\p\p"/>
    <numFmt numFmtId="185" formatCode="0.00\ \x;\-##,###.00\ \x\ "/>
    <numFmt numFmtId="186" formatCode="0.000\ \x;\-##,###.000\ \x\ "/>
    <numFmt numFmtId="187" formatCode="0.00\x"/>
    <numFmt numFmtId="188" formatCode="0.000\x"/>
    <numFmt numFmtId="189" formatCode="#,##0.0000000000000"/>
    <numFmt numFmtId="190" formatCode="0.000%"/>
    <numFmt numFmtId="191" formatCode="#,##0.000"/>
    <numFmt numFmtId="192" formatCode="#,##0.0000"/>
    <numFmt numFmtId="193" formatCode="0.00000000"/>
    <numFmt numFmtId="194" formatCode="0.0000000"/>
    <numFmt numFmtId="195" formatCode="0.000000"/>
    <numFmt numFmtId="196" formatCode="#,##0.00000"/>
  </numFmts>
  <fonts count="109">
    <font>
      <sz val="10"/>
      <name val="Century Gothic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Sonae"/>
      <family val="3"/>
    </font>
    <font>
      <sz val="10"/>
      <name val="Sonae"/>
      <family val="3"/>
    </font>
    <font>
      <sz val="9"/>
      <name val="Sonae"/>
      <family val="3"/>
    </font>
    <font>
      <vertAlign val="superscript"/>
      <sz val="10"/>
      <name val="Sonae"/>
      <family val="3"/>
    </font>
    <font>
      <vertAlign val="superscript"/>
      <sz val="9"/>
      <name val="Sonae"/>
      <family val="3"/>
    </font>
    <font>
      <sz val="10"/>
      <color indexed="9"/>
      <name val="Sonae"/>
      <family val="3"/>
    </font>
    <font>
      <sz val="10"/>
      <color indexed="52"/>
      <name val="Sonae"/>
      <family val="3"/>
    </font>
    <font>
      <sz val="9"/>
      <color indexed="9"/>
      <name val="Sonae"/>
      <family val="3"/>
    </font>
    <font>
      <b/>
      <sz val="9"/>
      <name val="Sonae"/>
      <family val="3"/>
    </font>
    <font>
      <sz val="8"/>
      <name val="Sonae"/>
      <family val="3"/>
    </font>
    <font>
      <b/>
      <sz val="8"/>
      <name val="Sonae"/>
      <family val="3"/>
    </font>
    <font>
      <b/>
      <sz val="10"/>
      <name val="Seravek Basic ExtraLight"/>
      <family val="2"/>
    </font>
    <font>
      <sz val="10"/>
      <name val="Seravek Basic ExtraLight"/>
      <family val="2"/>
    </font>
    <font>
      <sz val="9"/>
      <name val="Seravek Basic ExtraLight"/>
      <family val="2"/>
    </font>
    <font>
      <b/>
      <sz val="9"/>
      <name val="Seravek Basic ExtraLight"/>
      <family val="2"/>
    </font>
    <font>
      <sz val="10"/>
      <name val="Seravek Basic"/>
      <family val="2"/>
    </font>
    <font>
      <sz val="9"/>
      <name val="Seravek Basic"/>
      <family val="2"/>
    </font>
    <font>
      <vertAlign val="superscript"/>
      <sz val="10"/>
      <color indexed="23"/>
      <name val="Seravek Basic"/>
      <family val="2"/>
    </font>
    <font>
      <sz val="10"/>
      <color indexed="23"/>
      <name val="Seravek Basic"/>
      <family val="2"/>
    </font>
    <font>
      <vertAlign val="superscript"/>
      <sz val="10"/>
      <name val="Seravek Basic"/>
      <family val="2"/>
    </font>
    <font>
      <b/>
      <sz val="10"/>
      <name val="Seravek Basic"/>
      <family val="2"/>
    </font>
    <font>
      <b/>
      <vertAlign val="superscript"/>
      <sz val="10"/>
      <name val="Sonae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Century Gothic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entury Gothic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Seravek Basic ExtraLight"/>
      <family val="2"/>
    </font>
    <font>
      <sz val="9"/>
      <color indexed="10"/>
      <name val="Seravek Basic ExtraLight"/>
      <family val="2"/>
    </font>
    <font>
      <b/>
      <sz val="9"/>
      <color indexed="10"/>
      <name val="Seravek Basic ExtraLight"/>
      <family val="2"/>
    </font>
    <font>
      <b/>
      <sz val="10"/>
      <color indexed="63"/>
      <name val="Seravek Basic ExtraLight"/>
      <family val="2"/>
    </font>
    <font>
      <b/>
      <sz val="9"/>
      <color indexed="63"/>
      <name val="Seravek Basic ExtraLight"/>
      <family val="2"/>
    </font>
    <font>
      <sz val="10"/>
      <color indexed="63"/>
      <name val="Seravek Basic ExtraLight"/>
      <family val="2"/>
    </font>
    <font>
      <sz val="10"/>
      <color indexed="23"/>
      <name val="Seravek Basic ExtraLight"/>
      <family val="2"/>
    </font>
    <font>
      <b/>
      <sz val="10"/>
      <color indexed="23"/>
      <name val="Seravek Basic ExtraLight"/>
      <family val="2"/>
    </font>
    <font>
      <sz val="9"/>
      <color indexed="23"/>
      <name val="Seravek Basic ExtraLight"/>
      <family val="2"/>
    </font>
    <font>
      <sz val="10"/>
      <color indexed="23"/>
      <name val="Sonae"/>
      <family val="3"/>
    </font>
    <font>
      <b/>
      <sz val="10"/>
      <color indexed="23"/>
      <name val="Sonae"/>
      <family val="3"/>
    </font>
    <font>
      <sz val="9"/>
      <color indexed="23"/>
      <name val="Sonae"/>
      <family val="3"/>
    </font>
    <font>
      <b/>
      <sz val="10"/>
      <color indexed="63"/>
      <name val="Seravek Basic"/>
      <family val="2"/>
    </font>
    <font>
      <b/>
      <sz val="9"/>
      <color indexed="63"/>
      <name val="Seravek Basic"/>
      <family val="2"/>
    </font>
    <font>
      <b/>
      <sz val="10"/>
      <color indexed="23"/>
      <name val="Seravek Basic"/>
      <family val="2"/>
    </font>
    <font>
      <b/>
      <sz val="9"/>
      <color indexed="23"/>
      <name val="Seravek Basic"/>
      <family val="2"/>
    </font>
    <font>
      <sz val="9"/>
      <color indexed="23"/>
      <name val="Seravek Basic"/>
      <family val="2"/>
    </font>
    <font>
      <sz val="9"/>
      <color indexed="63"/>
      <name val="Seravek Basic"/>
      <family val="2"/>
    </font>
    <font>
      <sz val="10"/>
      <color indexed="63"/>
      <name val="Seravek Basic"/>
      <family val="2"/>
    </font>
    <font>
      <b/>
      <sz val="10"/>
      <color indexed="63"/>
      <name val="Sonae"/>
      <family val="3"/>
    </font>
    <font>
      <sz val="8"/>
      <color indexed="23"/>
      <name val="Seravek Basic"/>
      <family val="0"/>
    </font>
    <font>
      <sz val="8"/>
      <color indexed="8"/>
      <name val="Sonae"/>
      <family val="0"/>
    </font>
    <font>
      <sz val="8"/>
      <color indexed="10"/>
      <name val="Sonae"/>
      <family val="0"/>
    </font>
    <font>
      <sz val="10"/>
      <color indexed="8"/>
      <name val="Sona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Century Gothic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Century Gothic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rgb="FFFF0000"/>
      <name val="Seravek Basic ExtraLight"/>
      <family val="2"/>
    </font>
    <font>
      <sz val="9"/>
      <color rgb="FFFF0000"/>
      <name val="Seravek Basic ExtraLight"/>
      <family val="2"/>
    </font>
    <font>
      <b/>
      <sz val="9"/>
      <color rgb="FFFF0000"/>
      <name val="Seravek Basic ExtraLight"/>
      <family val="2"/>
    </font>
    <font>
      <b/>
      <sz val="10"/>
      <color theme="1" tint="0.34999001026153564"/>
      <name val="Seravek Basic ExtraLight"/>
      <family val="2"/>
    </font>
    <font>
      <b/>
      <sz val="9"/>
      <color theme="1" tint="0.34999001026153564"/>
      <name val="Seravek Basic ExtraLight"/>
      <family val="2"/>
    </font>
    <font>
      <sz val="10"/>
      <color theme="1" tint="0.34999001026153564"/>
      <name val="Seravek Basic ExtraLight"/>
      <family val="2"/>
    </font>
    <font>
      <sz val="10"/>
      <color theme="1" tint="0.49998000264167786"/>
      <name val="Seravek Basic ExtraLight"/>
      <family val="2"/>
    </font>
    <font>
      <b/>
      <sz val="10"/>
      <color theme="1" tint="0.49998000264167786"/>
      <name val="Seravek Basic ExtraLight"/>
      <family val="2"/>
    </font>
    <font>
      <sz val="9"/>
      <color theme="1" tint="0.49998000264167786"/>
      <name val="Seravek Basic ExtraLight"/>
      <family val="2"/>
    </font>
    <font>
      <sz val="10"/>
      <color theme="1" tint="0.49998000264167786"/>
      <name val="Sonae"/>
      <family val="3"/>
    </font>
    <font>
      <b/>
      <sz val="10"/>
      <color theme="1" tint="0.49998000264167786"/>
      <name val="Sonae"/>
      <family val="3"/>
    </font>
    <font>
      <sz val="9"/>
      <color theme="1" tint="0.49998000264167786"/>
      <name val="Sonae"/>
      <family val="3"/>
    </font>
    <font>
      <b/>
      <sz val="10"/>
      <color theme="1" tint="0.34999001026153564"/>
      <name val="Seravek Basic"/>
      <family val="2"/>
    </font>
    <font>
      <b/>
      <sz val="9"/>
      <color theme="1" tint="0.34999001026153564"/>
      <name val="Seravek Basic"/>
      <family val="2"/>
    </font>
    <font>
      <b/>
      <sz val="10"/>
      <color theme="1" tint="0.49998000264167786"/>
      <name val="Seravek Basic"/>
      <family val="2"/>
    </font>
    <font>
      <b/>
      <sz val="9"/>
      <color theme="1" tint="0.49998000264167786"/>
      <name val="Seravek Basic"/>
      <family val="2"/>
    </font>
    <font>
      <sz val="10"/>
      <color theme="1" tint="0.49998000264167786"/>
      <name val="Seravek Basic"/>
      <family val="2"/>
    </font>
    <font>
      <sz val="9"/>
      <color theme="1" tint="0.49998000264167786"/>
      <name val="Seravek Basic"/>
      <family val="2"/>
    </font>
    <font>
      <sz val="9"/>
      <color theme="1" tint="0.34999001026153564"/>
      <name val="Seravek Basic"/>
      <family val="2"/>
    </font>
    <font>
      <sz val="10"/>
      <color theme="1" tint="0.34999001026153564"/>
      <name val="Seravek Basic"/>
      <family val="2"/>
    </font>
    <font>
      <b/>
      <sz val="10"/>
      <color theme="1" tint="0.34999001026153564"/>
      <name val="Sonae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921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ashed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>
        <color rgb="FFFF6600"/>
      </left>
      <right>
        <color indexed="63"/>
      </right>
      <top style="thin">
        <color rgb="FFFF6600"/>
      </top>
      <bottom>
        <color indexed="63"/>
      </bottom>
    </border>
    <border>
      <left style="thin">
        <color rgb="FFFF6600"/>
      </left>
      <right style="thin">
        <color rgb="FFFF6600"/>
      </right>
      <top style="thin">
        <color rgb="FFFF6600"/>
      </top>
      <bottom>
        <color indexed="63"/>
      </bottom>
    </border>
    <border>
      <left style="thin">
        <color rgb="FFFF6600"/>
      </left>
      <right>
        <color indexed="63"/>
      </right>
      <top>
        <color indexed="63"/>
      </top>
      <bottom>
        <color indexed="63"/>
      </bottom>
    </border>
    <border>
      <left style="thin">
        <color rgb="FFFF6600"/>
      </left>
      <right style="thin">
        <color rgb="FFFF6600"/>
      </right>
      <top>
        <color indexed="63"/>
      </top>
      <bottom>
        <color indexed="63"/>
      </bottom>
    </border>
    <border>
      <left style="thin">
        <color rgb="FFFF6600"/>
      </left>
      <right>
        <color indexed="63"/>
      </right>
      <top>
        <color indexed="63"/>
      </top>
      <bottom style="thin">
        <color rgb="FFFF6600"/>
      </bottom>
    </border>
    <border>
      <left style="thin">
        <color rgb="FFFF6600"/>
      </left>
      <right style="thin">
        <color rgb="FFFF6600"/>
      </right>
      <top>
        <color indexed="63"/>
      </top>
      <bottom style="thin">
        <color rgb="FFFF6600"/>
      </bottom>
    </border>
    <border>
      <left>
        <color indexed="63"/>
      </left>
      <right/>
      <top>
        <color indexed="63"/>
      </top>
      <bottom style="thin">
        <color rgb="FFFF3300"/>
      </bottom>
    </border>
    <border>
      <left/>
      <right/>
      <top style="thin">
        <color rgb="FFFF3300"/>
      </top>
      <bottom style="thin">
        <color rgb="FFFF3300"/>
      </bottom>
    </border>
    <border>
      <left>
        <color indexed="63"/>
      </left>
      <right>
        <color indexed="63"/>
      </right>
      <top>
        <color indexed="63"/>
      </top>
      <bottom style="thin">
        <color theme="1" tint="0.49998000264167786"/>
      </bottom>
    </border>
    <border>
      <left/>
      <right/>
      <top style="thin">
        <color rgb="FFFF3300"/>
      </top>
      <bottom>
        <color indexed="63"/>
      </bottom>
    </border>
    <border>
      <left/>
      <right/>
      <top style="thin">
        <color rgb="FFFF0000"/>
      </top>
      <bottom style="thin">
        <color rgb="FFFF0000"/>
      </bottom>
    </border>
    <border>
      <left/>
      <right/>
      <top style="thin">
        <color rgb="FFFF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2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805">
    <xf numFmtId="0" fontId="0" fillId="0" borderId="0" xfId="0" applyAlignment="1">
      <alignment/>
    </xf>
    <xf numFmtId="0" fontId="4" fillId="33" borderId="0" xfId="0" applyFont="1" applyFill="1" applyAlignment="1">
      <alignment horizontal="center"/>
    </xf>
    <xf numFmtId="0" fontId="5" fillId="0" borderId="0" xfId="0" applyFont="1" applyAlignment="1">
      <alignment/>
    </xf>
    <xf numFmtId="165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34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Border="1" applyAlignment="1">
      <alignment/>
    </xf>
    <xf numFmtId="0" fontId="5" fillId="35" borderId="0" xfId="0" applyFont="1" applyFill="1" applyAlignment="1">
      <alignment/>
    </xf>
    <xf numFmtId="0" fontId="5" fillId="35" borderId="0" xfId="0" applyFont="1" applyFill="1" applyAlignment="1">
      <alignment horizontal="center"/>
    </xf>
    <xf numFmtId="0" fontId="5" fillId="35" borderId="0" xfId="0" applyFont="1" applyFill="1" applyAlignment="1" applyProtection="1">
      <alignment horizontal="center"/>
      <protection/>
    </xf>
    <xf numFmtId="0" fontId="5" fillId="0" borderId="10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>
      <alignment/>
    </xf>
    <xf numFmtId="165" fontId="5" fillId="0" borderId="0" xfId="0" applyNumberFormat="1" applyFont="1" applyBorder="1" applyAlignment="1">
      <alignment/>
    </xf>
    <xf numFmtId="164" fontId="6" fillId="0" borderId="0" xfId="59" applyNumberFormat="1" applyFont="1" applyBorder="1" applyAlignment="1">
      <alignment horizontal="right"/>
    </xf>
    <xf numFmtId="164" fontId="6" fillId="0" borderId="0" xfId="59" applyNumberFormat="1" applyFont="1" applyBorder="1" applyAlignment="1">
      <alignment/>
    </xf>
    <xf numFmtId="164" fontId="5" fillId="0" borderId="0" xfId="59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>
      <alignment horizontal="left" indent="1"/>
    </xf>
    <xf numFmtId="164" fontId="6" fillId="0" borderId="10" xfId="59" applyNumberFormat="1" applyFont="1" applyBorder="1" applyAlignment="1">
      <alignment horizontal="right"/>
    </xf>
    <xf numFmtId="166" fontId="6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166" fontId="9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164" fontId="5" fillId="0" borderId="0" xfId="59" applyNumberFormat="1" applyFont="1" applyAlignment="1">
      <alignment/>
    </xf>
    <xf numFmtId="0" fontId="6" fillId="0" borderId="0" xfId="0" applyFont="1" applyFill="1" applyAlignment="1">
      <alignment/>
    </xf>
    <xf numFmtId="3" fontId="5" fillId="0" borderId="0" xfId="0" applyNumberFormat="1" applyFont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indent="1"/>
    </xf>
    <xf numFmtId="0" fontId="6" fillId="36" borderId="0" xfId="0" applyFont="1" applyFill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12" fillId="33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0" fontId="6" fillId="0" borderId="0" xfId="0" applyFont="1" applyAlignment="1">
      <alignment horizontal="center"/>
    </xf>
    <xf numFmtId="164" fontId="6" fillId="0" borderId="0" xfId="59" applyNumberFormat="1" applyFont="1" applyAlignment="1" applyProtection="1">
      <alignment/>
      <protection/>
    </xf>
    <xf numFmtId="164" fontId="5" fillId="0" borderId="0" xfId="59" applyNumberFormat="1" applyFont="1" applyAlignment="1" applyProtection="1">
      <alignment/>
      <protection/>
    </xf>
    <xf numFmtId="0" fontId="6" fillId="35" borderId="0" xfId="0" applyFont="1" applyFill="1" applyAlignment="1">
      <alignment/>
    </xf>
    <xf numFmtId="0" fontId="6" fillId="35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5" fontId="5" fillId="0" borderId="0" xfId="0" applyNumberFormat="1" applyFont="1" applyFill="1" applyAlignment="1" applyProtection="1">
      <alignment/>
      <protection/>
    </xf>
    <xf numFmtId="164" fontId="6" fillId="0" borderId="0" xfId="59" applyNumberFormat="1" applyFont="1" applyFill="1" applyAlignment="1" applyProtection="1">
      <alignment horizontal="right"/>
      <protection/>
    </xf>
    <xf numFmtId="165" fontId="5" fillId="0" borderId="0" xfId="0" applyNumberFormat="1" applyFont="1" applyAlignment="1" applyProtection="1">
      <alignment/>
      <protection/>
    </xf>
    <xf numFmtId="164" fontId="6" fillId="0" borderId="0" xfId="59" applyNumberFormat="1" applyFont="1" applyAlignment="1" applyProtection="1">
      <alignment horizontal="right"/>
      <protection/>
    </xf>
    <xf numFmtId="165" fontId="6" fillId="0" borderId="0" xfId="0" applyNumberFormat="1" applyFont="1" applyAlignment="1" applyProtection="1">
      <alignment/>
      <protection/>
    </xf>
    <xf numFmtId="166" fontId="5" fillId="0" borderId="0" xfId="0" applyNumberFormat="1" applyFont="1" applyFill="1" applyBorder="1" applyAlignment="1" applyProtection="1">
      <alignment/>
      <protection/>
    </xf>
    <xf numFmtId="164" fontId="5" fillId="37" borderId="10" xfId="59" applyNumberFormat="1" applyFont="1" applyFill="1" applyBorder="1" applyAlignment="1" applyProtection="1">
      <alignment/>
      <protection/>
    </xf>
    <xf numFmtId="167" fontId="6" fillId="0" borderId="10" xfId="0" applyNumberFormat="1" applyFont="1" applyBorder="1" applyAlignment="1" applyProtection="1">
      <alignment horizontal="right"/>
      <protection/>
    </xf>
    <xf numFmtId="164" fontId="6" fillId="0" borderId="10" xfId="59" applyNumberFormat="1" applyFont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65" fontId="5" fillId="0" borderId="0" xfId="0" applyNumberFormat="1" applyFont="1" applyBorder="1" applyAlignment="1" applyProtection="1">
      <alignment/>
      <protection/>
    </xf>
    <xf numFmtId="164" fontId="6" fillId="0" borderId="0" xfId="59" applyNumberFormat="1" applyFont="1" applyBorder="1" applyAlignment="1" applyProtection="1">
      <alignment horizontal="right"/>
      <protection/>
    </xf>
    <xf numFmtId="164" fontId="6" fillId="0" borderId="0" xfId="59" applyNumberFormat="1" applyFont="1" applyFill="1" applyBorder="1" applyAlignment="1" applyProtection="1">
      <alignment horizontal="right"/>
      <protection/>
    </xf>
    <xf numFmtId="165" fontId="5" fillId="0" borderId="0" xfId="0" applyNumberFormat="1" applyFont="1" applyBorder="1" applyAlignment="1" applyProtection="1">
      <alignment horizontal="right"/>
      <protection/>
    </xf>
    <xf numFmtId="0" fontId="5" fillId="0" borderId="0" xfId="0" applyFont="1" applyAlignment="1" applyProtection="1">
      <alignment horizontal="left" indent="1"/>
      <protection/>
    </xf>
    <xf numFmtId="0" fontId="5" fillId="0" borderId="0" xfId="0" applyFont="1" applyBorder="1" applyAlignment="1" applyProtection="1">
      <alignment horizontal="left" indent="1"/>
      <protection/>
    </xf>
    <xf numFmtId="167" fontId="6" fillId="0" borderId="0" xfId="0" applyNumberFormat="1" applyFont="1" applyBorder="1" applyAlignment="1" applyProtection="1">
      <alignment horizontal="right"/>
      <protection/>
    </xf>
    <xf numFmtId="168" fontId="5" fillId="0" borderId="0" xfId="0" applyNumberFormat="1" applyFont="1" applyAlignment="1" applyProtection="1">
      <alignment horizontal="right"/>
      <protection/>
    </xf>
    <xf numFmtId="168" fontId="5" fillId="37" borderId="0" xfId="0" applyNumberFormat="1" applyFont="1" applyFill="1" applyAlignment="1" applyProtection="1">
      <alignment horizontal="right"/>
      <protection/>
    </xf>
    <xf numFmtId="168" fontId="5" fillId="0" borderId="0" xfId="0" applyNumberFormat="1" applyFont="1" applyBorder="1" applyAlignment="1" applyProtection="1">
      <alignment horizontal="right"/>
      <protection/>
    </xf>
    <xf numFmtId="168" fontId="5" fillId="37" borderId="0" xfId="0" applyNumberFormat="1" applyFont="1" applyFill="1" applyBorder="1" applyAlignment="1" applyProtection="1">
      <alignment horizontal="right"/>
      <protection/>
    </xf>
    <xf numFmtId="164" fontId="5" fillId="0" borderId="0" xfId="59" applyNumberFormat="1" applyFont="1" applyBorder="1" applyAlignment="1" applyProtection="1">
      <alignment/>
      <protection/>
    </xf>
    <xf numFmtId="166" fontId="5" fillId="0" borderId="0" xfId="0" applyNumberFormat="1" applyFont="1" applyBorder="1" applyAlignment="1">
      <alignment/>
    </xf>
    <xf numFmtId="164" fontId="6" fillId="0" borderId="0" xfId="59" applyNumberFormat="1" applyFont="1" applyAlignment="1">
      <alignment horizontal="right"/>
    </xf>
    <xf numFmtId="0" fontId="5" fillId="36" borderId="0" xfId="0" applyFont="1" applyFill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right"/>
    </xf>
    <xf numFmtId="2" fontId="5" fillId="0" borderId="0" xfId="0" applyNumberFormat="1" applyFont="1" applyAlignment="1">
      <alignment/>
    </xf>
    <xf numFmtId="164" fontId="6" fillId="0" borderId="0" xfId="59" applyNumberFormat="1" applyFont="1" applyAlignment="1">
      <alignment/>
    </xf>
    <xf numFmtId="0" fontId="4" fillId="0" borderId="0" xfId="0" applyFont="1" applyBorder="1" applyAlignment="1">
      <alignment/>
    </xf>
    <xf numFmtId="164" fontId="12" fillId="0" borderId="0" xfId="59" applyNumberFormat="1" applyFont="1" applyBorder="1" applyAlignment="1">
      <alignment horizontal="right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164" fontId="6" fillId="38" borderId="0" xfId="59" applyNumberFormat="1" applyFont="1" applyFill="1" applyBorder="1" applyAlignment="1">
      <alignment horizontal="right"/>
    </xf>
    <xf numFmtId="166" fontId="5" fillId="38" borderId="0" xfId="0" applyNumberFormat="1" applyFont="1" applyFill="1" applyBorder="1" applyAlignment="1">
      <alignment/>
    </xf>
    <xf numFmtId="164" fontId="5" fillId="38" borderId="0" xfId="59" applyNumberFormat="1" applyFont="1" applyFill="1" applyBorder="1" applyAlignment="1">
      <alignment/>
    </xf>
    <xf numFmtId="166" fontId="5" fillId="0" borderId="0" xfId="0" applyNumberFormat="1" applyFont="1" applyAlignment="1">
      <alignment/>
    </xf>
    <xf numFmtId="0" fontId="6" fillId="0" borderId="0" xfId="0" applyFont="1" applyFill="1" applyBorder="1" applyAlignment="1">
      <alignment horizontal="right"/>
    </xf>
    <xf numFmtId="0" fontId="5" fillId="36" borderId="0" xfId="0" applyFont="1" applyFill="1" applyBorder="1" applyAlignment="1">
      <alignment horizontal="left"/>
    </xf>
    <xf numFmtId="0" fontId="5" fillId="36" borderId="0" xfId="0" applyFont="1" applyFill="1" applyBorder="1" applyAlignment="1">
      <alignment/>
    </xf>
    <xf numFmtId="0" fontId="6" fillId="36" borderId="0" xfId="0" applyFont="1" applyFill="1" applyBorder="1" applyAlignment="1">
      <alignment/>
    </xf>
    <xf numFmtId="0" fontId="5" fillId="0" borderId="0" xfId="0" applyFont="1" applyBorder="1" applyAlignment="1">
      <alignment horizontal="left" indent="2"/>
    </xf>
    <xf numFmtId="2" fontId="5" fillId="0" borderId="10" xfId="0" applyNumberFormat="1" applyFont="1" applyBorder="1" applyAlignment="1">
      <alignment/>
    </xf>
    <xf numFmtId="2" fontId="5" fillId="37" borderId="10" xfId="0" applyNumberFormat="1" applyFont="1" applyFill="1" applyBorder="1" applyAlignment="1">
      <alignment/>
    </xf>
    <xf numFmtId="4" fontId="5" fillId="0" borderId="0" xfId="0" applyNumberFormat="1" applyFont="1" applyBorder="1" applyAlignment="1" applyProtection="1">
      <alignment/>
      <protection/>
    </xf>
    <xf numFmtId="4" fontId="5" fillId="37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Alignment="1" applyProtection="1">
      <alignment/>
      <protection/>
    </xf>
    <xf numFmtId="4" fontId="5" fillId="37" borderId="0" xfId="0" applyNumberFormat="1" applyFont="1" applyFill="1" applyAlignment="1" applyProtection="1">
      <alignment/>
      <protection/>
    </xf>
    <xf numFmtId="170" fontId="5" fillId="37" borderId="0" xfId="0" applyNumberFormat="1" applyFont="1" applyFill="1" applyAlignment="1" applyProtection="1">
      <alignment horizontal="right"/>
      <protection/>
    </xf>
    <xf numFmtId="168" fontId="6" fillId="0" borderId="0" xfId="0" applyNumberFormat="1" applyFont="1" applyAlignment="1" applyProtection="1">
      <alignment horizontal="right"/>
      <protection/>
    </xf>
    <xf numFmtId="171" fontId="5" fillId="0" borderId="0" xfId="0" applyNumberFormat="1" applyFont="1" applyAlignment="1" applyProtection="1">
      <alignment horizontal="right"/>
      <protection/>
    </xf>
    <xf numFmtId="168" fontId="6" fillId="0" borderId="0" xfId="59" applyNumberFormat="1" applyFont="1" applyAlignment="1" applyProtection="1">
      <alignment horizontal="right"/>
      <protection/>
    </xf>
    <xf numFmtId="168" fontId="6" fillId="0" borderId="0" xfId="59" applyNumberFormat="1" applyFont="1" applyBorder="1" applyAlignment="1" applyProtection="1">
      <alignment horizontal="right"/>
      <protection/>
    </xf>
    <xf numFmtId="164" fontId="5" fillId="0" borderId="10" xfId="59" applyNumberFormat="1" applyFont="1" applyBorder="1" applyAlignment="1" applyProtection="1">
      <alignment/>
      <protection/>
    </xf>
    <xf numFmtId="164" fontId="5" fillId="37" borderId="10" xfId="59" applyNumberFormat="1" applyFont="1" applyFill="1" applyBorder="1" applyAlignment="1" applyProtection="1">
      <alignment horizontal="right"/>
      <protection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 applyProtection="1">
      <alignment horizontal="left" indent="1"/>
      <protection/>
    </xf>
    <xf numFmtId="169" fontId="5" fillId="0" borderId="0" xfId="0" applyNumberFormat="1" applyFont="1" applyAlignment="1" applyProtection="1">
      <alignment/>
      <protection/>
    </xf>
    <xf numFmtId="0" fontId="5" fillId="38" borderId="0" xfId="0" applyFont="1" applyFill="1" applyBorder="1" applyAlignment="1">
      <alignment/>
    </xf>
    <xf numFmtId="0" fontId="5" fillId="38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4" fillId="0" borderId="11" xfId="0" applyFont="1" applyBorder="1" applyAlignment="1" applyProtection="1">
      <alignment/>
      <protection/>
    </xf>
    <xf numFmtId="166" fontId="4" fillId="0" borderId="11" xfId="0" applyNumberFormat="1" applyFont="1" applyBorder="1" applyAlignment="1" applyProtection="1">
      <alignment/>
      <protection/>
    </xf>
    <xf numFmtId="164" fontId="12" fillId="0" borderId="11" xfId="59" applyNumberFormat="1" applyFont="1" applyBorder="1" applyAlignment="1" applyProtection="1">
      <alignment horizontal="right"/>
      <protection/>
    </xf>
    <xf numFmtId="165" fontId="4" fillId="0" borderId="11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64" fontId="12" fillId="0" borderId="0" xfId="59" applyNumberFormat="1" applyFont="1" applyBorder="1" applyAlignment="1" applyProtection="1">
      <alignment horizontal="right"/>
      <protection/>
    </xf>
    <xf numFmtId="0" fontId="5" fillId="0" borderId="12" xfId="0" applyFont="1" applyBorder="1" applyAlignment="1" applyProtection="1">
      <alignment/>
      <protection/>
    </xf>
    <xf numFmtId="164" fontId="6" fillId="0" borderId="12" xfId="59" applyNumberFormat="1" applyFont="1" applyBorder="1" applyAlignment="1" applyProtection="1">
      <alignment horizontal="right"/>
      <protection/>
    </xf>
    <xf numFmtId="0" fontId="5" fillId="0" borderId="13" xfId="0" applyFont="1" applyBorder="1" applyAlignment="1" applyProtection="1">
      <alignment/>
      <protection/>
    </xf>
    <xf numFmtId="165" fontId="5" fillId="0" borderId="13" xfId="0" applyNumberFormat="1" applyFont="1" applyBorder="1" applyAlignment="1" applyProtection="1">
      <alignment/>
      <protection/>
    </xf>
    <xf numFmtId="164" fontId="6" fillId="0" borderId="13" xfId="59" applyNumberFormat="1" applyFont="1" applyBorder="1" applyAlignment="1" applyProtection="1">
      <alignment horizontal="right"/>
      <protection/>
    </xf>
    <xf numFmtId="0" fontId="4" fillId="0" borderId="13" xfId="0" applyFont="1" applyBorder="1" applyAlignment="1" applyProtection="1">
      <alignment/>
      <protection/>
    </xf>
    <xf numFmtId="164" fontId="12" fillId="0" borderId="13" xfId="59" applyNumberFormat="1" applyFont="1" applyBorder="1" applyAlignment="1" applyProtection="1">
      <alignment horizontal="right"/>
      <protection/>
    </xf>
    <xf numFmtId="0" fontId="5" fillId="0" borderId="12" xfId="0" applyFont="1" applyFill="1" applyBorder="1" applyAlignment="1" applyProtection="1">
      <alignment/>
      <protection/>
    </xf>
    <xf numFmtId="165" fontId="5" fillId="0" borderId="0" xfId="0" applyNumberFormat="1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 horizontal="left" indent="1"/>
      <protection/>
    </xf>
    <xf numFmtId="0" fontId="5" fillId="0" borderId="12" xfId="0" applyFont="1" applyFill="1" applyBorder="1" applyAlignment="1" applyProtection="1">
      <alignment horizontal="left" indent="1"/>
      <protection/>
    </xf>
    <xf numFmtId="164" fontId="12" fillId="0" borderId="11" xfId="59" applyNumberFormat="1" applyFont="1" applyFill="1" applyBorder="1" applyAlignment="1" applyProtection="1">
      <alignment horizontal="right"/>
      <protection/>
    </xf>
    <xf numFmtId="165" fontId="4" fillId="0" borderId="11" xfId="0" applyNumberFormat="1" applyFont="1" applyBorder="1" applyAlignment="1" applyProtection="1">
      <alignment horizontal="right"/>
      <protection/>
    </xf>
    <xf numFmtId="165" fontId="5" fillId="38" borderId="0" xfId="0" applyNumberFormat="1" applyFont="1" applyFill="1" applyBorder="1" applyAlignment="1" applyProtection="1">
      <alignment/>
      <protection/>
    </xf>
    <xf numFmtId="164" fontId="5" fillId="38" borderId="0" xfId="59" applyNumberFormat="1" applyFont="1" applyFill="1" applyBorder="1" applyAlignment="1" applyProtection="1">
      <alignment/>
      <protection/>
    </xf>
    <xf numFmtId="165" fontId="5" fillId="38" borderId="12" xfId="0" applyNumberFormat="1" applyFont="1" applyFill="1" applyBorder="1" applyAlignment="1" applyProtection="1">
      <alignment/>
      <protection/>
    </xf>
    <xf numFmtId="165" fontId="6" fillId="0" borderId="13" xfId="0" applyNumberFormat="1" applyFont="1" applyBorder="1" applyAlignment="1" applyProtection="1">
      <alignment/>
      <protection/>
    </xf>
    <xf numFmtId="0" fontId="5" fillId="36" borderId="12" xfId="0" applyFont="1" applyFill="1" applyBorder="1" applyAlignment="1" applyProtection="1">
      <alignment/>
      <protection/>
    </xf>
    <xf numFmtId="164" fontId="6" fillId="0" borderId="12" xfId="59" applyNumberFormat="1" applyFont="1" applyBorder="1" applyAlignment="1">
      <alignment horizontal="right"/>
    </xf>
    <xf numFmtId="0" fontId="5" fillId="0" borderId="13" xfId="0" applyFont="1" applyBorder="1" applyAlignment="1">
      <alignment/>
    </xf>
    <xf numFmtId="164" fontId="6" fillId="0" borderId="13" xfId="59" applyNumberFormat="1" applyFont="1" applyBorder="1" applyAlignment="1">
      <alignment/>
    </xf>
    <xf numFmtId="165" fontId="5" fillId="0" borderId="13" xfId="0" applyNumberFormat="1" applyFont="1" applyFill="1" applyBorder="1" applyAlignment="1">
      <alignment/>
    </xf>
    <xf numFmtId="164" fontId="6" fillId="0" borderId="13" xfId="59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164" fontId="12" fillId="0" borderId="11" xfId="59" applyNumberFormat="1" applyFont="1" applyBorder="1" applyAlignment="1">
      <alignment horizontal="right"/>
    </xf>
    <xf numFmtId="0" fontId="5" fillId="0" borderId="12" xfId="0" applyFont="1" applyBorder="1" applyAlignment="1">
      <alignment/>
    </xf>
    <xf numFmtId="164" fontId="5" fillId="0" borderId="12" xfId="59" applyNumberFormat="1" applyFont="1" applyBorder="1" applyAlignment="1">
      <alignment/>
    </xf>
    <xf numFmtId="0" fontId="4" fillId="0" borderId="13" xfId="0" applyFont="1" applyBorder="1" applyAlignment="1">
      <alignment/>
    </xf>
    <xf numFmtId="164" fontId="12" fillId="0" borderId="13" xfId="59" applyNumberFormat="1" applyFont="1" applyBorder="1" applyAlignment="1">
      <alignment horizontal="right"/>
    </xf>
    <xf numFmtId="166" fontId="4" fillId="0" borderId="11" xfId="0" applyNumberFormat="1" applyFont="1" applyBorder="1" applyAlignment="1">
      <alignment/>
    </xf>
    <xf numFmtId="166" fontId="5" fillId="0" borderId="12" xfId="0" applyNumberFormat="1" applyFont="1" applyBorder="1" applyAlignment="1">
      <alignment/>
    </xf>
    <xf numFmtId="166" fontId="5" fillId="0" borderId="13" xfId="0" applyNumberFormat="1" applyFont="1" applyBorder="1" applyAlignment="1">
      <alignment/>
    </xf>
    <xf numFmtId="164" fontId="6" fillId="36" borderId="13" xfId="59" applyNumberFormat="1" applyFont="1" applyFill="1" applyBorder="1" applyAlignment="1">
      <alignment horizontal="right"/>
    </xf>
    <xf numFmtId="166" fontId="4" fillId="0" borderId="13" xfId="0" applyNumberFormat="1" applyFont="1" applyBorder="1" applyAlignment="1">
      <alignment/>
    </xf>
    <xf numFmtId="164" fontId="6" fillId="0" borderId="12" xfId="0" applyNumberFormat="1" applyFont="1" applyBorder="1" applyAlignment="1">
      <alignment horizontal="right"/>
    </xf>
    <xf numFmtId="0" fontId="5" fillId="36" borderId="12" xfId="0" applyFont="1" applyFill="1" applyBorder="1" applyAlignment="1">
      <alignment horizontal="left"/>
    </xf>
    <xf numFmtId="17" fontId="5" fillId="36" borderId="0" xfId="0" applyNumberFormat="1" applyFont="1" applyFill="1" applyBorder="1" applyAlignment="1">
      <alignment horizontal="right"/>
    </xf>
    <xf numFmtId="0" fontId="6" fillId="36" borderId="0" xfId="0" applyFont="1" applyFill="1" applyBorder="1" applyAlignment="1">
      <alignment horizontal="right"/>
    </xf>
    <xf numFmtId="0" fontId="5" fillId="36" borderId="13" xfId="0" applyFont="1" applyFill="1" applyBorder="1" applyAlignment="1">
      <alignment horizontal="left"/>
    </xf>
    <xf numFmtId="3" fontId="5" fillId="38" borderId="13" xfId="0" applyNumberFormat="1" applyFont="1" applyFill="1" applyBorder="1" applyAlignment="1">
      <alignment/>
    </xf>
    <xf numFmtId="164" fontId="6" fillId="36" borderId="13" xfId="59" applyNumberFormat="1" applyFont="1" applyFill="1" applyBorder="1" applyAlignment="1">
      <alignment/>
    </xf>
    <xf numFmtId="17" fontId="5" fillId="0" borderId="0" xfId="0" applyNumberFormat="1" applyFont="1" applyBorder="1" applyAlignment="1">
      <alignment horizontal="right"/>
    </xf>
    <xf numFmtId="2" fontId="4" fillId="0" borderId="11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2" fontId="5" fillId="0" borderId="12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165" fontId="5" fillId="39" borderId="0" xfId="0" applyNumberFormat="1" applyFont="1" applyFill="1" applyBorder="1" applyAlignment="1">
      <alignment/>
    </xf>
    <xf numFmtId="164" fontId="5" fillId="39" borderId="0" xfId="59" applyNumberFormat="1" applyFont="1" applyFill="1" applyBorder="1" applyAlignment="1">
      <alignment/>
    </xf>
    <xf numFmtId="3" fontId="5" fillId="39" borderId="0" xfId="0" applyNumberFormat="1" applyFont="1" applyFill="1" applyBorder="1" applyAlignment="1">
      <alignment horizontal="right"/>
    </xf>
    <xf numFmtId="0" fontId="5" fillId="39" borderId="0" xfId="0" applyFont="1" applyFill="1" applyBorder="1" applyAlignment="1">
      <alignment horizontal="right"/>
    </xf>
    <xf numFmtId="166" fontId="4" fillId="39" borderId="11" xfId="0" applyNumberFormat="1" applyFont="1" applyFill="1" applyBorder="1" applyAlignment="1" applyProtection="1">
      <alignment/>
      <protection/>
    </xf>
    <xf numFmtId="166" fontId="5" fillId="39" borderId="0" xfId="0" applyNumberFormat="1" applyFont="1" applyFill="1" applyAlignment="1" applyProtection="1">
      <alignment/>
      <protection/>
    </xf>
    <xf numFmtId="166" fontId="4" fillId="39" borderId="0" xfId="0" applyNumberFormat="1" applyFont="1" applyFill="1" applyBorder="1" applyAlignment="1" applyProtection="1">
      <alignment/>
      <protection/>
    </xf>
    <xf numFmtId="166" fontId="5" fillId="39" borderId="13" xfId="0" applyNumberFormat="1" applyFont="1" applyFill="1" applyBorder="1" applyAlignment="1" applyProtection="1">
      <alignment/>
      <protection/>
    </xf>
    <xf numFmtId="166" fontId="5" fillId="39" borderId="0" xfId="0" applyNumberFormat="1" applyFont="1" applyFill="1" applyBorder="1" applyAlignment="1" applyProtection="1">
      <alignment/>
      <protection/>
    </xf>
    <xf numFmtId="166" fontId="5" fillId="39" borderId="12" xfId="0" applyNumberFormat="1" applyFont="1" applyFill="1" applyBorder="1" applyAlignment="1" applyProtection="1">
      <alignment/>
      <protection/>
    </xf>
    <xf numFmtId="165" fontId="4" fillId="39" borderId="11" xfId="0" applyNumberFormat="1" applyFont="1" applyFill="1" applyBorder="1" applyAlignment="1" applyProtection="1">
      <alignment/>
      <protection/>
    </xf>
    <xf numFmtId="165" fontId="5" fillId="39" borderId="0" xfId="0" applyNumberFormat="1" applyFont="1" applyFill="1" applyBorder="1" applyAlignment="1" applyProtection="1">
      <alignment/>
      <protection/>
    </xf>
    <xf numFmtId="165" fontId="5" fillId="39" borderId="0" xfId="0" applyNumberFormat="1" applyFont="1" applyFill="1" applyAlignment="1" applyProtection="1">
      <alignment/>
      <protection/>
    </xf>
    <xf numFmtId="164" fontId="5" fillId="39" borderId="0" xfId="59" applyNumberFormat="1" applyFont="1" applyFill="1" applyBorder="1" applyAlignment="1" applyProtection="1">
      <alignment/>
      <protection/>
    </xf>
    <xf numFmtId="2" fontId="5" fillId="39" borderId="0" xfId="0" applyNumberFormat="1" applyFont="1" applyFill="1" applyBorder="1" applyAlignment="1">
      <alignment/>
    </xf>
    <xf numFmtId="164" fontId="5" fillId="39" borderId="12" xfId="59" applyNumberFormat="1" applyFont="1" applyFill="1" applyBorder="1" applyAlignment="1">
      <alignment/>
    </xf>
    <xf numFmtId="164" fontId="5" fillId="39" borderId="0" xfId="59" applyNumberFormat="1" applyFont="1" applyFill="1" applyAlignment="1">
      <alignment/>
    </xf>
    <xf numFmtId="3" fontId="5" fillId="39" borderId="13" xfId="0" applyNumberFormat="1" applyFont="1" applyFill="1" applyBorder="1" applyAlignment="1">
      <alignment/>
    </xf>
    <xf numFmtId="2" fontId="4" fillId="39" borderId="11" xfId="0" applyNumberFormat="1" applyFont="1" applyFill="1" applyBorder="1" applyAlignment="1">
      <alignment/>
    </xf>
    <xf numFmtId="2" fontId="5" fillId="39" borderId="0" xfId="0" applyNumberFormat="1" applyFont="1" applyFill="1" applyAlignment="1">
      <alignment/>
    </xf>
    <xf numFmtId="2" fontId="4" fillId="39" borderId="0" xfId="0" applyNumberFormat="1" applyFont="1" applyFill="1" applyBorder="1" applyAlignment="1">
      <alignment/>
    </xf>
    <xf numFmtId="2" fontId="5" fillId="39" borderId="13" xfId="0" applyNumberFormat="1" applyFont="1" applyFill="1" applyBorder="1" applyAlignment="1">
      <alignment/>
    </xf>
    <xf numFmtId="2" fontId="5" fillId="39" borderId="12" xfId="0" applyNumberFormat="1" applyFont="1" applyFill="1" applyBorder="1" applyAlignment="1">
      <alignment/>
    </xf>
    <xf numFmtId="2" fontId="4" fillId="39" borderId="13" xfId="0" applyNumberFormat="1" applyFont="1" applyFill="1" applyBorder="1" applyAlignment="1">
      <alignment/>
    </xf>
    <xf numFmtId="0" fontId="5" fillId="39" borderId="0" xfId="0" applyFont="1" applyFill="1" applyAlignment="1">
      <alignment/>
    </xf>
    <xf numFmtId="0" fontId="6" fillId="38" borderId="0" xfId="0" applyFont="1" applyFill="1" applyBorder="1" applyAlignment="1" applyProtection="1">
      <alignment/>
      <protection/>
    </xf>
    <xf numFmtId="0" fontId="5" fillId="38" borderId="0" xfId="0" applyFont="1" applyFill="1" applyBorder="1" applyAlignment="1">
      <alignment horizontal="right"/>
    </xf>
    <xf numFmtId="164" fontId="6" fillId="38" borderId="0" xfId="59" applyNumberFormat="1" applyFont="1" applyFill="1" applyBorder="1" applyAlignment="1" applyProtection="1">
      <alignment/>
      <protection/>
    </xf>
    <xf numFmtId="0" fontId="6" fillId="38" borderId="0" xfId="0" applyFont="1" applyFill="1" applyBorder="1" applyAlignment="1">
      <alignment horizontal="right"/>
    </xf>
    <xf numFmtId="0" fontId="5" fillId="38" borderId="0" xfId="0" applyFont="1" applyFill="1" applyAlignment="1">
      <alignment/>
    </xf>
    <xf numFmtId="166" fontId="4" fillId="38" borderId="0" xfId="0" applyNumberFormat="1" applyFont="1" applyFill="1" applyBorder="1" applyAlignment="1" applyProtection="1">
      <alignment/>
      <protection/>
    </xf>
    <xf numFmtId="164" fontId="6" fillId="38" borderId="0" xfId="0" applyNumberFormat="1" applyFont="1" applyFill="1" applyBorder="1" applyAlignment="1" applyProtection="1">
      <alignment/>
      <protection/>
    </xf>
    <xf numFmtId="164" fontId="5" fillId="0" borderId="0" xfId="0" applyNumberFormat="1" applyFont="1" applyAlignment="1">
      <alignment/>
    </xf>
    <xf numFmtId="164" fontId="5" fillId="38" borderId="0" xfId="0" applyNumberFormat="1" applyFont="1" applyFill="1" applyAlignment="1">
      <alignment/>
    </xf>
    <xf numFmtId="165" fontId="5" fillId="38" borderId="0" xfId="0" applyNumberFormat="1" applyFont="1" applyFill="1" applyBorder="1" applyAlignment="1">
      <alignment horizontal="right"/>
    </xf>
    <xf numFmtId="0" fontId="5" fillId="38" borderId="0" xfId="0" applyFont="1" applyFill="1" applyBorder="1" applyAlignment="1">
      <alignment horizontal="left" indent="1"/>
    </xf>
    <xf numFmtId="0" fontId="6" fillId="38" borderId="0" xfId="0" applyFont="1" applyFill="1" applyBorder="1" applyAlignment="1">
      <alignment horizontal="left" indent="2"/>
    </xf>
    <xf numFmtId="165" fontId="6" fillId="38" borderId="0" xfId="0" applyNumberFormat="1" applyFont="1" applyFill="1" applyBorder="1" applyAlignment="1">
      <alignment horizontal="right"/>
    </xf>
    <xf numFmtId="0" fontId="5" fillId="38" borderId="0" xfId="0" applyFont="1" applyFill="1" applyBorder="1" applyAlignment="1">
      <alignment horizontal="left"/>
    </xf>
    <xf numFmtId="167" fontId="6" fillId="38" borderId="0" xfId="0" applyNumberFormat="1" applyFont="1" applyFill="1" applyBorder="1" applyAlignment="1">
      <alignment horizontal="right"/>
    </xf>
    <xf numFmtId="9" fontId="6" fillId="38" borderId="0" xfId="0" applyNumberFormat="1" applyFont="1" applyFill="1" applyBorder="1" applyAlignment="1">
      <alignment horizontal="right"/>
    </xf>
    <xf numFmtId="0" fontId="5" fillId="38" borderId="0" xfId="0" applyFont="1" applyFill="1" applyBorder="1" applyAlignment="1" applyProtection="1">
      <alignment/>
      <protection/>
    </xf>
    <xf numFmtId="0" fontId="6" fillId="38" borderId="0" xfId="0" applyFont="1" applyFill="1" applyBorder="1" applyAlignment="1">
      <alignment/>
    </xf>
    <xf numFmtId="164" fontId="5" fillId="38" borderId="0" xfId="59" applyNumberFormat="1" applyFont="1" applyFill="1" applyBorder="1" applyAlignment="1">
      <alignment horizontal="right"/>
    </xf>
    <xf numFmtId="168" fontId="5" fillId="38" borderId="0" xfId="0" applyNumberFormat="1" applyFont="1" applyFill="1" applyBorder="1" applyAlignment="1" applyProtection="1">
      <alignment horizontal="right"/>
      <protection/>
    </xf>
    <xf numFmtId="0" fontId="5" fillId="38" borderId="0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39" borderId="12" xfId="0" applyFont="1" applyFill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2" xfId="0" applyFont="1" applyBorder="1" applyAlignment="1">
      <alignment horizontal="left" indent="1"/>
    </xf>
    <xf numFmtId="0" fontId="6" fillId="38" borderId="0" xfId="0" applyFont="1" applyFill="1" applyBorder="1" applyAlignment="1">
      <alignment horizontal="left" indent="1"/>
    </xf>
    <xf numFmtId="3" fontId="6" fillId="38" borderId="0" xfId="0" applyNumberFormat="1" applyFont="1" applyFill="1" applyBorder="1" applyAlignment="1">
      <alignment horizontal="right"/>
    </xf>
    <xf numFmtId="3" fontId="9" fillId="38" borderId="0" xfId="0" applyNumberFormat="1" applyFont="1" applyFill="1" applyBorder="1" applyAlignment="1">
      <alignment horizontal="right"/>
    </xf>
    <xf numFmtId="3" fontId="10" fillId="38" borderId="0" xfId="0" applyNumberFormat="1" applyFont="1" applyFill="1" applyBorder="1" applyAlignment="1">
      <alignment horizontal="right"/>
    </xf>
    <xf numFmtId="164" fontId="11" fillId="38" borderId="0" xfId="59" applyNumberFormat="1" applyFont="1" applyFill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3" fontId="6" fillId="39" borderId="12" xfId="0" applyNumberFormat="1" applyFont="1" applyFill="1" applyBorder="1" applyAlignment="1">
      <alignment horizontal="right"/>
    </xf>
    <xf numFmtId="166" fontId="6" fillId="38" borderId="0" xfId="0" applyNumberFormat="1" applyFont="1" applyFill="1" applyBorder="1" applyAlignment="1">
      <alignment/>
    </xf>
    <xf numFmtId="174" fontId="6" fillId="0" borderId="0" xfId="0" applyNumberFormat="1" applyFont="1" applyBorder="1" applyAlignment="1" applyProtection="1">
      <alignment horizontal="right"/>
      <protection/>
    </xf>
    <xf numFmtId="175" fontId="6" fillId="0" borderId="0" xfId="59" applyNumberFormat="1" applyFont="1" applyAlignment="1" applyProtection="1">
      <alignment horizontal="right"/>
      <protection/>
    </xf>
    <xf numFmtId="174" fontId="6" fillId="0" borderId="12" xfId="0" applyNumberFormat="1" applyFont="1" applyBorder="1" applyAlignment="1" applyProtection="1">
      <alignment horizontal="right"/>
      <protection/>
    </xf>
    <xf numFmtId="165" fontId="5" fillId="38" borderId="0" xfId="0" applyNumberFormat="1" applyFont="1" applyFill="1" applyBorder="1" applyAlignment="1">
      <alignment/>
    </xf>
    <xf numFmtId="174" fontId="6" fillId="38" borderId="0" xfId="0" applyNumberFormat="1" applyFont="1" applyFill="1" applyBorder="1" applyAlignment="1" applyProtection="1">
      <alignment horizontal="right"/>
      <protection/>
    </xf>
    <xf numFmtId="165" fontId="5" fillId="38" borderId="12" xfId="0" applyNumberFormat="1" applyFont="1" applyFill="1" applyBorder="1" applyAlignment="1">
      <alignment/>
    </xf>
    <xf numFmtId="0" fontId="5" fillId="38" borderId="0" xfId="0" applyFont="1" applyFill="1" applyBorder="1" applyAlignment="1">
      <alignment horizontal="center"/>
    </xf>
    <xf numFmtId="174" fontId="6" fillId="0" borderId="0" xfId="0" applyNumberFormat="1" applyFont="1" applyBorder="1" applyAlignment="1" applyProtection="1" quotePrefix="1">
      <alignment horizontal="right"/>
      <protection/>
    </xf>
    <xf numFmtId="165" fontId="4" fillId="36" borderId="0" xfId="0" applyNumberFormat="1" applyFont="1" applyFill="1" applyBorder="1" applyAlignment="1" applyProtection="1">
      <alignment/>
      <protection/>
    </xf>
    <xf numFmtId="165" fontId="5" fillId="36" borderId="13" xfId="0" applyNumberFormat="1" applyFont="1" applyFill="1" applyBorder="1" applyAlignment="1" applyProtection="1">
      <alignment/>
      <protection/>
    </xf>
    <xf numFmtId="3" fontId="6" fillId="38" borderId="12" xfId="0" applyNumberFormat="1" applyFont="1" applyFill="1" applyBorder="1" applyAlignment="1">
      <alignment horizontal="right"/>
    </xf>
    <xf numFmtId="164" fontId="12" fillId="38" borderId="0" xfId="59" applyNumberFormat="1" applyFont="1" applyFill="1" applyBorder="1" applyAlignment="1" applyProtection="1">
      <alignment horizontal="right"/>
      <protection/>
    </xf>
    <xf numFmtId="0" fontId="5" fillId="38" borderId="0" xfId="0" applyFont="1" applyFill="1" applyAlignment="1" applyProtection="1">
      <alignment/>
      <protection/>
    </xf>
    <xf numFmtId="165" fontId="5" fillId="38" borderId="0" xfId="0" applyNumberFormat="1" applyFont="1" applyFill="1" applyAlignment="1" applyProtection="1">
      <alignment/>
      <protection/>
    </xf>
    <xf numFmtId="0" fontId="6" fillId="38" borderId="0" xfId="0" applyFont="1" applyFill="1" applyAlignment="1" applyProtection="1">
      <alignment/>
      <protection/>
    </xf>
    <xf numFmtId="168" fontId="5" fillId="0" borderId="0" xfId="0" applyNumberFormat="1" applyFont="1" applyBorder="1" applyAlignment="1" applyProtection="1">
      <alignment/>
      <protection/>
    </xf>
    <xf numFmtId="165" fontId="5" fillId="38" borderId="13" xfId="0" applyNumberFormat="1" applyFont="1" applyFill="1" applyBorder="1" applyAlignment="1">
      <alignment/>
    </xf>
    <xf numFmtId="3" fontId="5" fillId="38" borderId="12" xfId="59" applyNumberFormat="1" applyFont="1" applyFill="1" applyBorder="1" applyAlignment="1">
      <alignment/>
    </xf>
    <xf numFmtId="165" fontId="5" fillId="39" borderId="12" xfId="0" applyNumberFormat="1" applyFont="1" applyFill="1" applyBorder="1" applyAlignment="1">
      <alignment horizontal="right"/>
    </xf>
    <xf numFmtId="175" fontId="6" fillId="0" borderId="12" xfId="59" applyNumberFormat="1" applyFont="1" applyBorder="1" applyAlignment="1" applyProtection="1">
      <alignment horizontal="right"/>
      <protection/>
    </xf>
    <xf numFmtId="165" fontId="4" fillId="38" borderId="0" xfId="0" applyNumberFormat="1" applyFont="1" applyFill="1" applyBorder="1" applyAlignment="1" applyProtection="1">
      <alignment/>
      <protection/>
    </xf>
    <xf numFmtId="165" fontId="5" fillId="38" borderId="13" xfId="0" applyNumberFormat="1" applyFont="1" applyFill="1" applyBorder="1" applyAlignment="1" applyProtection="1">
      <alignment/>
      <protection/>
    </xf>
    <xf numFmtId="166" fontId="5" fillId="0" borderId="0" xfId="0" applyNumberFormat="1" applyFont="1" applyBorder="1" applyAlignment="1" applyProtection="1">
      <alignment/>
      <protection/>
    </xf>
    <xf numFmtId="2" fontId="12" fillId="38" borderId="0" xfId="59" applyNumberFormat="1" applyFont="1" applyFill="1" applyBorder="1" applyAlignment="1" applyProtection="1">
      <alignment/>
      <protection/>
    </xf>
    <xf numFmtId="164" fontId="12" fillId="38" borderId="0" xfId="59" applyNumberFormat="1" applyFont="1" applyFill="1" applyBorder="1" applyAlignment="1" applyProtection="1">
      <alignment/>
      <protection/>
    </xf>
    <xf numFmtId="166" fontId="5" fillId="39" borderId="0" xfId="0" applyNumberFormat="1" applyFont="1" applyFill="1" applyBorder="1" applyAlignment="1">
      <alignment horizontal="right"/>
    </xf>
    <xf numFmtId="172" fontId="5" fillId="39" borderId="0" xfId="0" applyNumberFormat="1" applyFont="1" applyFill="1" applyAlignment="1" applyProtection="1">
      <alignment/>
      <protection/>
    </xf>
    <xf numFmtId="165" fontId="5" fillId="38" borderId="12" xfId="0" applyNumberFormat="1" applyFont="1" applyFill="1" applyBorder="1" applyAlignment="1">
      <alignment horizontal="right"/>
    </xf>
    <xf numFmtId="164" fontId="6" fillId="38" borderId="12" xfId="59" applyNumberFormat="1" applyFont="1" applyFill="1" applyBorder="1" applyAlignment="1" quotePrefix="1">
      <alignment horizontal="right"/>
    </xf>
    <xf numFmtId="166" fontId="6" fillId="38" borderId="0" xfId="0" applyNumberFormat="1" applyFont="1" applyFill="1" applyBorder="1" applyAlignment="1" applyProtection="1">
      <alignment/>
      <protection/>
    </xf>
    <xf numFmtId="168" fontId="5" fillId="38" borderId="0" xfId="0" applyNumberFormat="1" applyFont="1" applyFill="1" applyAlignment="1" applyProtection="1">
      <alignment horizontal="right"/>
      <protection/>
    </xf>
    <xf numFmtId="1" fontId="5" fillId="38" borderId="0" xfId="0" applyNumberFormat="1" applyFont="1" applyFill="1" applyBorder="1" applyAlignment="1" applyProtection="1">
      <alignment horizontal="right"/>
      <protection/>
    </xf>
    <xf numFmtId="164" fontId="6" fillId="38" borderId="0" xfId="59" applyNumberFormat="1" applyFont="1" applyFill="1" applyBorder="1" applyAlignment="1" applyProtection="1">
      <alignment horizontal="right"/>
      <protection/>
    </xf>
    <xf numFmtId="166" fontId="5" fillId="38" borderId="0" xfId="0" applyNumberFormat="1" applyFont="1" applyFill="1" applyBorder="1" applyAlignment="1" applyProtection="1">
      <alignment/>
      <protection/>
    </xf>
    <xf numFmtId="165" fontId="5" fillId="38" borderId="0" xfId="0" applyNumberFormat="1" applyFont="1" applyFill="1" applyBorder="1" applyAlignment="1" applyProtection="1">
      <alignment horizontal="right"/>
      <protection/>
    </xf>
    <xf numFmtId="166" fontId="5" fillId="38" borderId="0" xfId="0" applyNumberFormat="1" applyFont="1" applyFill="1" applyBorder="1" applyAlignment="1">
      <alignment horizontal="right"/>
    </xf>
    <xf numFmtId="165" fontId="4" fillId="38" borderId="0" xfId="59" applyNumberFormat="1" applyFont="1" applyFill="1" applyBorder="1" applyAlignment="1" applyProtection="1">
      <alignment/>
      <protection/>
    </xf>
    <xf numFmtId="165" fontId="6" fillId="38" borderId="0" xfId="0" applyNumberFormat="1" applyFont="1" applyFill="1" applyBorder="1" applyAlignment="1" applyProtection="1">
      <alignment/>
      <protection/>
    </xf>
    <xf numFmtId="172" fontId="5" fillId="38" borderId="0" xfId="0" applyNumberFormat="1" applyFont="1" applyFill="1" applyBorder="1" applyAlignment="1" applyProtection="1">
      <alignment/>
      <protection/>
    </xf>
    <xf numFmtId="175" fontId="6" fillId="38" borderId="0" xfId="59" applyNumberFormat="1" applyFont="1" applyFill="1" applyBorder="1" applyAlignment="1" applyProtection="1">
      <alignment horizontal="right"/>
      <protection/>
    </xf>
    <xf numFmtId="167" fontId="6" fillId="38" borderId="0" xfId="0" applyNumberFormat="1" applyFont="1" applyFill="1" applyBorder="1" applyAlignment="1" applyProtection="1">
      <alignment horizontal="right"/>
      <protection/>
    </xf>
    <xf numFmtId="164" fontId="5" fillId="0" borderId="0" xfId="59" applyNumberFormat="1" applyFont="1" applyFill="1" applyBorder="1" applyAlignment="1" applyProtection="1">
      <alignment/>
      <protection/>
    </xf>
    <xf numFmtId="165" fontId="5" fillId="0" borderId="12" xfId="0" applyNumberFormat="1" applyFont="1" applyFill="1" applyBorder="1" applyAlignment="1" applyProtection="1">
      <alignment/>
      <protection/>
    </xf>
    <xf numFmtId="164" fontId="5" fillId="38" borderId="0" xfId="59" applyNumberFormat="1" applyFont="1" applyFill="1" applyAlignment="1" applyProtection="1">
      <alignment/>
      <protection/>
    </xf>
    <xf numFmtId="164" fontId="5" fillId="39" borderId="0" xfId="59" applyNumberFormat="1" applyFont="1" applyFill="1" applyAlignment="1" applyProtection="1">
      <alignment/>
      <protection/>
    </xf>
    <xf numFmtId="0" fontId="12" fillId="38" borderId="0" xfId="0" applyFont="1" applyFill="1" applyBorder="1" applyAlignment="1" applyProtection="1">
      <alignment/>
      <protection/>
    </xf>
    <xf numFmtId="172" fontId="5" fillId="39" borderId="12" xfId="0" applyNumberFormat="1" applyFont="1" applyFill="1" applyBorder="1" applyAlignment="1" applyProtection="1">
      <alignment/>
      <protection/>
    </xf>
    <xf numFmtId="165" fontId="5" fillId="38" borderId="0" xfId="0" applyNumberFormat="1" applyFont="1" applyFill="1" applyBorder="1" applyAlignment="1">
      <alignment horizontal="left" indent="1"/>
    </xf>
    <xf numFmtId="0" fontId="5" fillId="40" borderId="0" xfId="0" applyFont="1" applyFill="1" applyBorder="1" applyAlignment="1">
      <alignment horizontal="left" vertical="top"/>
    </xf>
    <xf numFmtId="165" fontId="5" fillId="40" borderId="0" xfId="0" applyNumberFormat="1" applyFont="1" applyFill="1" applyBorder="1" applyAlignment="1">
      <alignment horizontal="left" vertical="top"/>
    </xf>
    <xf numFmtId="0" fontId="5" fillId="40" borderId="0" xfId="0" applyFont="1" applyFill="1" applyBorder="1" applyAlignment="1" applyProtection="1">
      <alignment horizontal="left" vertical="top"/>
      <protection/>
    </xf>
    <xf numFmtId="165" fontId="5" fillId="40" borderId="0" xfId="0" applyNumberFormat="1" applyFont="1" applyFill="1" applyBorder="1" applyAlignment="1" applyProtection="1">
      <alignment horizontal="left" vertical="top"/>
      <protection/>
    </xf>
    <xf numFmtId="166" fontId="5" fillId="38" borderId="0" xfId="0" applyNumberFormat="1" applyFont="1" applyFill="1" applyAlignment="1" applyProtection="1">
      <alignment/>
      <protection/>
    </xf>
    <xf numFmtId="165" fontId="5" fillId="38" borderId="0" xfId="0" applyNumberFormat="1" applyFont="1" applyFill="1" applyAlignment="1">
      <alignment/>
    </xf>
    <xf numFmtId="0" fontId="4" fillId="38" borderId="11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0" fontId="5" fillId="38" borderId="12" xfId="0" applyFont="1" applyFill="1" applyBorder="1" applyAlignment="1" applyProtection="1">
      <alignment/>
      <protection/>
    </xf>
    <xf numFmtId="0" fontId="4" fillId="38" borderId="13" xfId="0" applyFont="1" applyFill="1" applyBorder="1" applyAlignment="1" applyProtection="1">
      <alignment/>
      <protection/>
    </xf>
    <xf numFmtId="0" fontId="5" fillId="38" borderId="12" xfId="0" applyFont="1" applyFill="1" applyBorder="1" applyAlignment="1">
      <alignment/>
    </xf>
    <xf numFmtId="0" fontId="5" fillId="38" borderId="12" xfId="0" applyFont="1" applyFill="1" applyBorder="1" applyAlignment="1">
      <alignment horizontal="right"/>
    </xf>
    <xf numFmtId="164" fontId="5" fillId="38" borderId="0" xfId="0" applyNumberFormat="1" applyFont="1" applyFill="1" applyBorder="1" applyAlignment="1">
      <alignment/>
    </xf>
    <xf numFmtId="166" fontId="5" fillId="38" borderId="0" xfId="59" applyNumberFormat="1" applyFont="1" applyFill="1" applyBorder="1" applyAlignment="1">
      <alignment/>
    </xf>
    <xf numFmtId="165" fontId="5" fillId="38" borderId="0" xfId="59" applyNumberFormat="1" applyFont="1" applyFill="1" applyBorder="1" applyAlignment="1">
      <alignment/>
    </xf>
    <xf numFmtId="0" fontId="5" fillId="38" borderId="0" xfId="0" applyFont="1" applyFill="1" applyBorder="1" applyAlignment="1" applyProtection="1">
      <alignment horizontal="left"/>
      <protection/>
    </xf>
    <xf numFmtId="0" fontId="5" fillId="38" borderId="0" xfId="0" applyFont="1" applyFill="1" applyAlignment="1" applyProtection="1">
      <alignment horizontal="left" indent="1"/>
      <protection/>
    </xf>
    <xf numFmtId="0" fontId="5" fillId="38" borderId="12" xfId="0" applyFont="1" applyFill="1" applyBorder="1" applyAlignment="1" applyProtection="1">
      <alignment horizontal="left" indent="1"/>
      <protection/>
    </xf>
    <xf numFmtId="165" fontId="4" fillId="38" borderId="0" xfId="0" applyNumberFormat="1" applyFont="1" applyFill="1" applyBorder="1" applyAlignment="1">
      <alignment/>
    </xf>
    <xf numFmtId="165" fontId="4" fillId="38" borderId="13" xfId="0" applyNumberFormat="1" applyFont="1" applyFill="1" applyBorder="1" applyAlignment="1">
      <alignment/>
    </xf>
    <xf numFmtId="165" fontId="4" fillId="38" borderId="11" xfId="0" applyNumberFormat="1" applyFont="1" applyFill="1" applyBorder="1" applyAlignment="1">
      <alignment/>
    </xf>
    <xf numFmtId="164" fontId="5" fillId="38" borderId="12" xfId="0" applyNumberFormat="1" applyFont="1" applyFill="1" applyBorder="1" applyAlignment="1">
      <alignment/>
    </xf>
    <xf numFmtId="165" fontId="4" fillId="38" borderId="0" xfId="0" applyNumberFormat="1" applyFont="1" applyFill="1" applyAlignment="1">
      <alignment/>
    </xf>
    <xf numFmtId="166" fontId="5" fillId="38" borderId="12" xfId="0" applyNumberFormat="1" applyFont="1" applyFill="1" applyBorder="1" applyAlignment="1">
      <alignment/>
    </xf>
    <xf numFmtId="9" fontId="5" fillId="38" borderId="0" xfId="0" applyNumberFormat="1" applyFont="1" applyFill="1" applyBorder="1" applyAlignment="1">
      <alignment/>
    </xf>
    <xf numFmtId="166" fontId="5" fillId="38" borderId="13" xfId="0" applyNumberFormat="1" applyFont="1" applyFill="1" applyBorder="1" applyAlignment="1">
      <alignment/>
    </xf>
    <xf numFmtId="0" fontId="5" fillId="38" borderId="14" xfId="0" applyFont="1" applyFill="1" applyBorder="1" applyAlignment="1">
      <alignment/>
    </xf>
    <xf numFmtId="0" fontId="5" fillId="38" borderId="15" xfId="0" applyFont="1" applyFill="1" applyBorder="1" applyAlignment="1">
      <alignment horizontal="center"/>
    </xf>
    <xf numFmtId="0" fontId="5" fillId="38" borderId="15" xfId="0" applyFont="1" applyFill="1" applyBorder="1" applyAlignment="1">
      <alignment/>
    </xf>
    <xf numFmtId="0" fontId="5" fillId="38" borderId="16" xfId="0" applyFont="1" applyFill="1" applyBorder="1" applyAlignment="1">
      <alignment/>
    </xf>
    <xf numFmtId="0" fontId="5" fillId="38" borderId="17" xfId="0" applyFont="1" applyFill="1" applyBorder="1" applyAlignment="1">
      <alignment/>
    </xf>
    <xf numFmtId="0" fontId="5" fillId="38" borderId="18" xfId="0" applyFont="1" applyFill="1" applyBorder="1" applyAlignment="1">
      <alignment/>
    </xf>
    <xf numFmtId="0" fontId="5" fillId="38" borderId="19" xfId="0" applyFont="1" applyFill="1" applyBorder="1" applyAlignment="1">
      <alignment/>
    </xf>
    <xf numFmtId="0" fontId="87" fillId="38" borderId="0" xfId="0" applyFont="1" applyFill="1" applyBorder="1" applyAlignment="1">
      <alignment/>
    </xf>
    <xf numFmtId="0" fontId="87" fillId="38" borderId="0" xfId="0" applyFont="1" applyFill="1" applyBorder="1" applyAlignment="1">
      <alignment horizontal="right"/>
    </xf>
    <xf numFmtId="168" fontId="5" fillId="39" borderId="0" xfId="0" applyNumberFormat="1" applyFont="1" applyFill="1" applyAlignment="1" applyProtection="1">
      <alignment/>
      <protection/>
    </xf>
    <xf numFmtId="164" fontId="5" fillId="36" borderId="12" xfId="59" applyNumberFormat="1" applyFont="1" applyFill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166" fontId="5" fillId="0" borderId="11" xfId="0" applyNumberFormat="1" applyFont="1" applyBorder="1" applyAlignment="1" applyProtection="1">
      <alignment/>
      <protection/>
    </xf>
    <xf numFmtId="164" fontId="6" fillId="0" borderId="11" xfId="59" applyNumberFormat="1" applyFont="1" applyBorder="1" applyAlignment="1" applyProtection="1">
      <alignment horizontal="right"/>
      <protection/>
    </xf>
    <xf numFmtId="165" fontId="4" fillId="38" borderId="12" xfId="0" applyNumberFormat="1" applyFont="1" applyFill="1" applyBorder="1" applyAlignment="1" applyProtection="1">
      <alignment/>
      <protection/>
    </xf>
    <xf numFmtId="176" fontId="5" fillId="38" borderId="16" xfId="0" applyNumberFormat="1" applyFont="1" applyFill="1" applyBorder="1" applyAlignment="1" quotePrefix="1">
      <alignment horizontal="left"/>
    </xf>
    <xf numFmtId="176" fontId="5" fillId="38" borderId="18" xfId="0" applyNumberFormat="1" applyFont="1" applyFill="1" applyBorder="1" applyAlignment="1" quotePrefix="1">
      <alignment horizontal="left"/>
    </xf>
    <xf numFmtId="0" fontId="5" fillId="38" borderId="16" xfId="0" applyFont="1" applyFill="1" applyBorder="1" applyAlignment="1" quotePrefix="1">
      <alignment/>
    </xf>
    <xf numFmtId="0" fontId="5" fillId="38" borderId="18" xfId="0" applyFont="1" applyFill="1" applyBorder="1" applyAlignment="1" quotePrefix="1">
      <alignment/>
    </xf>
    <xf numFmtId="0" fontId="5" fillId="38" borderId="14" xfId="0" applyFont="1" applyFill="1" applyBorder="1" applyAlignment="1" quotePrefix="1">
      <alignment/>
    </xf>
    <xf numFmtId="3" fontId="4" fillId="0" borderId="0" xfId="0" applyNumberFormat="1" applyFont="1" applyBorder="1" applyAlignment="1">
      <alignment horizontal="right"/>
    </xf>
    <xf numFmtId="164" fontId="12" fillId="0" borderId="0" xfId="59" applyNumberFormat="1" applyFont="1" applyAlignment="1">
      <alignment horizontal="right"/>
    </xf>
    <xf numFmtId="164" fontId="12" fillId="0" borderId="0" xfId="59" applyNumberFormat="1" applyFont="1" applyAlignment="1">
      <alignment/>
    </xf>
    <xf numFmtId="2" fontId="4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173" fontId="12" fillId="38" borderId="0" xfId="59" applyNumberFormat="1" applyFont="1" applyFill="1" applyBorder="1" applyAlignment="1" applyProtection="1">
      <alignment/>
      <protection/>
    </xf>
    <xf numFmtId="164" fontId="6" fillId="0" borderId="11" xfId="59" applyNumberFormat="1" applyFont="1" applyBorder="1" applyAlignment="1" applyProtection="1">
      <alignment/>
      <protection/>
    </xf>
    <xf numFmtId="164" fontId="4" fillId="0" borderId="11" xfId="59" applyNumberFormat="1" applyFont="1" applyBorder="1" applyAlignment="1" applyProtection="1">
      <alignment/>
      <protection/>
    </xf>
    <xf numFmtId="3" fontId="4" fillId="39" borderId="0" xfId="0" applyNumberFormat="1" applyFont="1" applyFill="1" applyBorder="1" applyAlignment="1">
      <alignment horizontal="right"/>
    </xf>
    <xf numFmtId="0" fontId="5" fillId="38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 vertical="center"/>
    </xf>
    <xf numFmtId="166" fontId="14" fillId="0" borderId="0" xfId="0" applyNumberFormat="1" applyFont="1" applyFill="1" applyBorder="1" applyAlignment="1">
      <alignment horizontal="center" vertical="center"/>
    </xf>
    <xf numFmtId="164" fontId="6" fillId="0" borderId="0" xfId="59" applyNumberFormat="1" applyFont="1" applyBorder="1" applyAlignment="1" applyProtection="1">
      <alignment/>
      <protection/>
    </xf>
    <xf numFmtId="2" fontId="6" fillId="38" borderId="0" xfId="0" applyNumberFormat="1" applyFont="1" applyFill="1" applyBorder="1" applyAlignment="1" applyProtection="1">
      <alignment/>
      <protection/>
    </xf>
    <xf numFmtId="0" fontId="15" fillId="33" borderId="0" xfId="0" applyFont="1" applyFill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64" fontId="16" fillId="0" borderId="0" xfId="59" applyNumberFormat="1" applyFont="1" applyAlignment="1">
      <alignment/>
    </xf>
    <xf numFmtId="0" fontId="16" fillId="38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16" fillId="38" borderId="0" xfId="0" applyFont="1" applyFill="1" applyAlignment="1">
      <alignment/>
    </xf>
    <xf numFmtId="0" fontId="16" fillId="0" borderId="0" xfId="0" applyFont="1" applyAlignment="1" applyProtection="1">
      <alignment/>
      <protection/>
    </xf>
    <xf numFmtId="164" fontId="17" fillId="0" borderId="0" xfId="59" applyNumberFormat="1" applyFont="1" applyBorder="1" applyAlignment="1">
      <alignment horizontal="right"/>
    </xf>
    <xf numFmtId="0" fontId="16" fillId="0" borderId="0" xfId="0" applyFont="1" applyFill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Fill="1" applyBorder="1" applyAlignment="1">
      <alignment/>
    </xf>
    <xf numFmtId="164" fontId="16" fillId="38" borderId="0" xfId="59" applyNumberFormat="1" applyFont="1" applyFill="1" applyAlignment="1">
      <alignment/>
    </xf>
    <xf numFmtId="165" fontId="16" fillId="0" borderId="0" xfId="0" applyNumberFormat="1" applyFont="1" applyAlignment="1">
      <alignment/>
    </xf>
    <xf numFmtId="164" fontId="16" fillId="38" borderId="0" xfId="0" applyNumberFormat="1" applyFont="1" applyFill="1" applyAlignment="1">
      <alignment/>
    </xf>
    <xf numFmtId="166" fontId="16" fillId="38" borderId="0" xfId="0" applyNumberFormat="1" applyFont="1" applyFill="1" applyAlignment="1">
      <alignment/>
    </xf>
    <xf numFmtId="0" fontId="17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165" fontId="16" fillId="38" borderId="0" xfId="0" applyNumberFormat="1" applyFont="1" applyFill="1" applyBorder="1" applyAlignment="1">
      <alignment/>
    </xf>
    <xf numFmtId="164" fontId="16" fillId="0" borderId="0" xfId="59" applyNumberFormat="1" applyFont="1" applyBorder="1" applyAlignment="1">
      <alignment/>
    </xf>
    <xf numFmtId="164" fontId="16" fillId="38" borderId="0" xfId="0" applyNumberFormat="1" applyFont="1" applyFill="1" applyBorder="1" applyAlignment="1">
      <alignment/>
    </xf>
    <xf numFmtId="165" fontId="16" fillId="0" borderId="0" xfId="0" applyNumberFormat="1" applyFont="1" applyBorder="1" applyAlignment="1">
      <alignment/>
    </xf>
    <xf numFmtId="165" fontId="16" fillId="0" borderId="0" xfId="0" applyNumberFormat="1" applyFont="1" applyFill="1" applyBorder="1" applyAlignment="1">
      <alignment/>
    </xf>
    <xf numFmtId="2" fontId="16" fillId="0" borderId="0" xfId="0" applyNumberFormat="1" applyFont="1" applyFill="1" applyBorder="1" applyAlignment="1">
      <alignment horizontal="center"/>
    </xf>
    <xf numFmtId="164" fontId="17" fillId="0" borderId="0" xfId="59" applyNumberFormat="1" applyFont="1" applyBorder="1" applyAlignment="1">
      <alignment/>
    </xf>
    <xf numFmtId="0" fontId="17" fillId="0" borderId="0" xfId="0" applyFont="1" applyBorder="1" applyAlignment="1">
      <alignment/>
    </xf>
    <xf numFmtId="2" fontId="16" fillId="0" borderId="0" xfId="0" applyNumberFormat="1" applyFont="1" applyAlignment="1">
      <alignment horizontal="center"/>
    </xf>
    <xf numFmtId="2" fontId="16" fillId="0" borderId="0" xfId="0" applyNumberFormat="1" applyFont="1" applyAlignment="1">
      <alignment/>
    </xf>
    <xf numFmtId="0" fontId="16" fillId="38" borderId="0" xfId="0" applyFont="1" applyFill="1" applyAlignment="1">
      <alignment horizontal="right"/>
    </xf>
    <xf numFmtId="165" fontId="16" fillId="38" borderId="0" xfId="0" applyNumberFormat="1" applyFont="1" applyFill="1" applyAlignment="1">
      <alignment/>
    </xf>
    <xf numFmtId="164" fontId="17" fillId="38" borderId="0" xfId="59" applyNumberFormat="1" applyFont="1" applyFill="1" applyAlignment="1">
      <alignment horizontal="right"/>
    </xf>
    <xf numFmtId="164" fontId="17" fillId="38" borderId="0" xfId="59" applyNumberFormat="1" applyFont="1" applyFill="1" applyBorder="1" applyAlignment="1">
      <alignment horizontal="right"/>
    </xf>
    <xf numFmtId="165" fontId="16" fillId="41" borderId="0" xfId="0" applyNumberFormat="1" applyFont="1" applyFill="1" applyAlignment="1">
      <alignment/>
    </xf>
    <xf numFmtId="10" fontId="16" fillId="0" borderId="0" xfId="59" applyNumberFormat="1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2" fontId="16" fillId="38" borderId="0" xfId="0" applyNumberFormat="1" applyFont="1" applyFill="1" applyBorder="1" applyAlignment="1">
      <alignment horizontal="center"/>
    </xf>
    <xf numFmtId="164" fontId="17" fillId="38" borderId="0" xfId="59" applyNumberFormat="1" applyFont="1" applyFill="1" applyBorder="1" applyAlignment="1">
      <alignment/>
    </xf>
    <xf numFmtId="0" fontId="17" fillId="38" borderId="0" xfId="0" applyFont="1" applyFill="1" applyBorder="1" applyAlignment="1">
      <alignment/>
    </xf>
    <xf numFmtId="164" fontId="16" fillId="0" borderId="0" xfId="0" applyNumberFormat="1" applyFont="1" applyAlignment="1">
      <alignment/>
    </xf>
    <xf numFmtId="165" fontId="15" fillId="38" borderId="0" xfId="0" applyNumberFormat="1" applyFont="1" applyFill="1" applyBorder="1" applyAlignment="1" applyProtection="1">
      <alignment/>
      <protection/>
    </xf>
    <xf numFmtId="165" fontId="16" fillId="38" borderId="0" xfId="0" applyNumberFormat="1" applyFont="1" applyFill="1" applyBorder="1" applyAlignment="1" applyProtection="1">
      <alignment/>
      <protection/>
    </xf>
    <xf numFmtId="0" fontId="15" fillId="0" borderId="0" xfId="0" applyFont="1" applyAlignment="1">
      <alignment/>
    </xf>
    <xf numFmtId="164" fontId="18" fillId="38" borderId="0" xfId="59" applyNumberFormat="1" applyFont="1" applyFill="1" applyBorder="1" applyAlignment="1">
      <alignment horizontal="right"/>
    </xf>
    <xf numFmtId="164" fontId="16" fillId="38" borderId="0" xfId="59" applyNumberFormat="1" applyFont="1" applyFill="1" applyBorder="1" applyAlignment="1">
      <alignment/>
    </xf>
    <xf numFmtId="174" fontId="17" fillId="38" borderId="0" xfId="0" applyNumberFormat="1" applyFont="1" applyFill="1" applyBorder="1" applyAlignment="1" applyProtection="1">
      <alignment horizontal="right"/>
      <protection/>
    </xf>
    <xf numFmtId="165" fontId="88" fillId="38" borderId="0" xfId="0" applyNumberFormat="1" applyFont="1" applyFill="1" applyAlignment="1">
      <alignment/>
    </xf>
    <xf numFmtId="164" fontId="89" fillId="38" borderId="0" xfId="59" applyNumberFormat="1" applyFont="1" applyFill="1" applyAlignment="1">
      <alignment horizontal="right"/>
    </xf>
    <xf numFmtId="165" fontId="88" fillId="38" borderId="0" xfId="0" applyNumberFormat="1" applyFont="1" applyFill="1" applyBorder="1" applyAlignment="1">
      <alignment/>
    </xf>
    <xf numFmtId="164" fontId="90" fillId="38" borderId="0" xfId="59" applyNumberFormat="1" applyFont="1" applyFill="1" applyBorder="1" applyAlignment="1">
      <alignment horizontal="right"/>
    </xf>
    <xf numFmtId="0" fontId="16" fillId="38" borderId="0" xfId="0" applyFont="1" applyFill="1" applyBorder="1" applyAlignment="1">
      <alignment horizontal="left" indent="1"/>
    </xf>
    <xf numFmtId="0" fontId="88" fillId="38" borderId="0" xfId="0" applyFont="1" applyFill="1" applyBorder="1" applyAlignment="1">
      <alignment/>
    </xf>
    <xf numFmtId="0" fontId="17" fillId="0" borderId="0" xfId="0" applyFont="1" applyAlignment="1" applyProtection="1">
      <alignment/>
      <protection/>
    </xf>
    <xf numFmtId="1" fontId="16" fillId="38" borderId="0" xfId="0" applyNumberFormat="1" applyFont="1" applyFill="1" applyBorder="1" applyAlignment="1" applyProtection="1">
      <alignment horizontal="right"/>
      <protection/>
    </xf>
    <xf numFmtId="0" fontId="16" fillId="38" borderId="0" xfId="0" applyFont="1" applyFill="1" applyBorder="1" applyAlignment="1">
      <alignment horizontal="right"/>
    </xf>
    <xf numFmtId="0" fontId="17" fillId="38" borderId="0" xfId="0" applyFont="1" applyFill="1" applyBorder="1" applyAlignment="1">
      <alignment horizontal="right"/>
    </xf>
    <xf numFmtId="166" fontId="15" fillId="38" borderId="0" xfId="0" applyNumberFormat="1" applyFont="1" applyFill="1" applyBorder="1" applyAlignment="1" applyProtection="1">
      <alignment/>
      <protection/>
    </xf>
    <xf numFmtId="164" fontId="18" fillId="38" borderId="0" xfId="59" applyNumberFormat="1" applyFont="1" applyFill="1" applyBorder="1" applyAlignment="1" applyProtection="1">
      <alignment horizontal="right"/>
      <protection/>
    </xf>
    <xf numFmtId="164" fontId="17" fillId="38" borderId="0" xfId="59" applyNumberFormat="1" applyFont="1" applyFill="1" applyBorder="1" applyAlignment="1" applyProtection="1">
      <alignment horizontal="right"/>
      <protection/>
    </xf>
    <xf numFmtId="166" fontId="16" fillId="38" borderId="0" xfId="0" applyNumberFormat="1" applyFont="1" applyFill="1" applyBorder="1" applyAlignment="1" applyProtection="1">
      <alignment/>
      <protection/>
    </xf>
    <xf numFmtId="166" fontId="16" fillId="38" borderId="0" xfId="0" applyNumberFormat="1" applyFont="1" applyFill="1" applyBorder="1" applyAlignment="1">
      <alignment horizontal="right"/>
    </xf>
    <xf numFmtId="165" fontId="15" fillId="38" borderId="0" xfId="59" applyNumberFormat="1" applyFont="1" applyFill="1" applyBorder="1" applyAlignment="1" applyProtection="1">
      <alignment/>
      <protection/>
    </xf>
    <xf numFmtId="0" fontId="16" fillId="38" borderId="0" xfId="0" applyFont="1" applyFill="1" applyAlignment="1" applyProtection="1">
      <alignment/>
      <protection/>
    </xf>
    <xf numFmtId="166" fontId="16" fillId="38" borderId="0" xfId="0" applyNumberFormat="1" applyFont="1" applyFill="1" applyAlignment="1" applyProtection="1">
      <alignment/>
      <protection/>
    </xf>
    <xf numFmtId="164" fontId="16" fillId="38" borderId="0" xfId="59" applyNumberFormat="1" applyFont="1" applyFill="1" applyBorder="1" applyAlignment="1" applyProtection="1">
      <alignment/>
      <protection/>
    </xf>
    <xf numFmtId="164" fontId="17" fillId="38" borderId="0" xfId="0" applyNumberFormat="1" applyFont="1" applyFill="1" applyBorder="1" applyAlignment="1" applyProtection="1">
      <alignment/>
      <protection/>
    </xf>
    <xf numFmtId="164" fontId="16" fillId="38" borderId="0" xfId="59" applyNumberFormat="1" applyFont="1" applyFill="1" applyAlignment="1" applyProtection="1">
      <alignment/>
      <protection/>
    </xf>
    <xf numFmtId="164" fontId="16" fillId="0" borderId="0" xfId="59" applyNumberFormat="1" applyFont="1" applyAlignment="1" applyProtection="1">
      <alignment/>
      <protection/>
    </xf>
    <xf numFmtId="168" fontId="16" fillId="38" borderId="0" xfId="0" applyNumberFormat="1" applyFont="1" applyFill="1" applyBorder="1" applyAlignment="1" applyProtection="1">
      <alignment horizontal="right"/>
      <protection/>
    </xf>
    <xf numFmtId="172" fontId="16" fillId="38" borderId="0" xfId="0" applyNumberFormat="1" applyFont="1" applyFill="1" applyBorder="1" applyAlignment="1" applyProtection="1">
      <alignment/>
      <protection/>
    </xf>
    <xf numFmtId="175" fontId="17" fillId="38" borderId="0" xfId="59" applyNumberFormat="1" applyFont="1" applyFill="1" applyBorder="1" applyAlignment="1" applyProtection="1">
      <alignment horizontal="right"/>
      <protection/>
    </xf>
    <xf numFmtId="167" fontId="17" fillId="38" borderId="0" xfId="0" applyNumberFormat="1" applyFont="1" applyFill="1" applyBorder="1" applyAlignment="1" applyProtection="1">
      <alignment horizontal="right"/>
      <protection/>
    </xf>
    <xf numFmtId="0" fontId="16" fillId="38" borderId="0" xfId="0" applyFont="1" applyFill="1" applyBorder="1" applyAlignment="1" applyProtection="1">
      <alignment/>
      <protection/>
    </xf>
    <xf numFmtId="0" fontId="15" fillId="38" borderId="0" xfId="0" applyFont="1" applyFill="1" applyAlignment="1">
      <alignment horizontal="center"/>
    </xf>
    <xf numFmtId="0" fontId="17" fillId="38" borderId="0" xfId="0" applyFont="1" applyFill="1" applyAlignment="1">
      <alignment/>
    </xf>
    <xf numFmtId="0" fontId="16" fillId="38" borderId="0" xfId="0" applyFont="1" applyFill="1" applyAlignment="1">
      <alignment horizontal="center"/>
    </xf>
    <xf numFmtId="0" fontId="16" fillId="38" borderId="0" xfId="0" applyFont="1" applyFill="1" applyAlignment="1" applyProtection="1">
      <alignment horizontal="center"/>
      <protection/>
    </xf>
    <xf numFmtId="3" fontId="17" fillId="38" borderId="0" xfId="0" applyNumberFormat="1" applyFont="1" applyFill="1" applyAlignment="1">
      <alignment/>
    </xf>
    <xf numFmtId="3" fontId="16" fillId="38" borderId="0" xfId="0" applyNumberFormat="1" applyFont="1" applyFill="1" applyBorder="1" applyAlignment="1">
      <alignment/>
    </xf>
    <xf numFmtId="0" fontId="15" fillId="38" borderId="0" xfId="0" applyFont="1" applyFill="1" applyBorder="1" applyAlignment="1">
      <alignment/>
    </xf>
    <xf numFmtId="164" fontId="16" fillId="38" borderId="0" xfId="59" applyNumberFormat="1" applyFont="1" applyFill="1" applyBorder="1" applyAlignment="1" applyProtection="1">
      <alignment horizontal="right"/>
      <protection locked="0"/>
    </xf>
    <xf numFmtId="0" fontId="16" fillId="38" borderId="0" xfId="0" applyFont="1" applyFill="1" applyBorder="1" applyAlignment="1">
      <alignment horizontal="left" indent="2"/>
    </xf>
    <xf numFmtId="0" fontId="16" fillId="38" borderId="0" xfId="0" applyFont="1" applyFill="1" applyBorder="1" applyAlignment="1">
      <alignment horizontal="left"/>
    </xf>
    <xf numFmtId="0" fontId="18" fillId="38" borderId="0" xfId="0" applyFont="1" applyFill="1" applyBorder="1" applyAlignment="1">
      <alignment/>
    </xf>
    <xf numFmtId="0" fontId="91" fillId="38" borderId="20" xfId="0" applyFont="1" applyFill="1" applyBorder="1" applyAlignment="1">
      <alignment horizontal="right"/>
    </xf>
    <xf numFmtId="0" fontId="92" fillId="38" borderId="20" xfId="0" applyFont="1" applyFill="1" applyBorder="1" applyAlignment="1">
      <alignment horizontal="right"/>
    </xf>
    <xf numFmtId="0" fontId="93" fillId="0" borderId="0" xfId="0" applyFont="1" applyFill="1" applyBorder="1" applyAlignment="1" applyProtection="1">
      <alignment/>
      <protection/>
    </xf>
    <xf numFmtId="0" fontId="94" fillId="0" borderId="0" xfId="0" applyFont="1" applyBorder="1" applyAlignment="1">
      <alignment/>
    </xf>
    <xf numFmtId="0" fontId="95" fillId="38" borderId="20" xfId="0" applyFont="1" applyFill="1" applyBorder="1" applyAlignment="1">
      <alignment horizontal="right"/>
    </xf>
    <xf numFmtId="166" fontId="16" fillId="0" borderId="0" xfId="0" applyNumberFormat="1" applyFont="1" applyAlignment="1">
      <alignment/>
    </xf>
    <xf numFmtId="0" fontId="95" fillId="0" borderId="21" xfId="0" applyFont="1" applyBorder="1" applyAlignment="1" applyProtection="1">
      <alignment/>
      <protection/>
    </xf>
    <xf numFmtId="166" fontId="95" fillId="0" borderId="21" xfId="0" applyNumberFormat="1" applyFont="1" applyBorder="1" applyAlignment="1" applyProtection="1">
      <alignment/>
      <protection/>
    </xf>
    <xf numFmtId="166" fontId="95" fillId="42" borderId="21" xfId="0" applyNumberFormat="1" applyFont="1" applyFill="1" applyBorder="1" applyAlignment="1" applyProtection="1">
      <alignment/>
      <protection/>
    </xf>
    <xf numFmtId="0" fontId="94" fillId="0" borderId="0" xfId="0" applyFont="1" applyBorder="1" applyAlignment="1" applyProtection="1">
      <alignment/>
      <protection/>
    </xf>
    <xf numFmtId="166" fontId="94" fillId="0" borderId="0" xfId="0" applyNumberFormat="1" applyFont="1" applyBorder="1" applyAlignment="1" applyProtection="1">
      <alignment/>
      <protection/>
    </xf>
    <xf numFmtId="166" fontId="94" fillId="42" borderId="0" xfId="0" applyNumberFormat="1" applyFont="1" applyFill="1" applyBorder="1" applyAlignment="1" applyProtection="1">
      <alignment/>
      <protection/>
    </xf>
    <xf numFmtId="164" fontId="96" fillId="0" borderId="0" xfId="59" applyNumberFormat="1" applyFont="1" applyFill="1" applyBorder="1" applyAlignment="1" applyProtection="1">
      <alignment horizontal="right"/>
      <protection/>
    </xf>
    <xf numFmtId="0" fontId="97" fillId="0" borderId="0" xfId="0" applyFont="1" applyBorder="1" applyAlignment="1" applyProtection="1">
      <alignment/>
      <protection/>
    </xf>
    <xf numFmtId="165" fontId="98" fillId="0" borderId="13" xfId="0" applyNumberFormat="1" applyFont="1" applyBorder="1" applyAlignment="1" applyProtection="1">
      <alignment/>
      <protection/>
    </xf>
    <xf numFmtId="166" fontId="98" fillId="39" borderId="13" xfId="0" applyNumberFormat="1" applyFont="1" applyFill="1" applyBorder="1" applyAlignment="1" applyProtection="1">
      <alignment/>
      <protection/>
    </xf>
    <xf numFmtId="164" fontId="99" fillId="0" borderId="0" xfId="59" applyNumberFormat="1" applyFont="1" applyBorder="1" applyAlignment="1" applyProtection="1">
      <alignment horizontal="right"/>
      <protection/>
    </xf>
    <xf numFmtId="164" fontId="96" fillId="0" borderId="0" xfId="59" applyNumberFormat="1" applyFont="1" applyBorder="1" applyAlignment="1" applyProtection="1">
      <alignment horizontal="right"/>
      <protection/>
    </xf>
    <xf numFmtId="0" fontId="94" fillId="38" borderId="0" xfId="0" applyFont="1" applyFill="1" applyBorder="1" applyAlignment="1" applyProtection="1">
      <alignment/>
      <protection/>
    </xf>
    <xf numFmtId="166" fontId="94" fillId="38" borderId="0" xfId="0" applyNumberFormat="1" applyFont="1" applyFill="1" applyBorder="1" applyAlignment="1" applyProtection="1">
      <alignment/>
      <protection/>
    </xf>
    <xf numFmtId="164" fontId="96" fillId="38" borderId="0" xfId="59" applyNumberFormat="1" applyFont="1" applyFill="1" applyBorder="1" applyAlignment="1" applyProtection="1">
      <alignment horizontal="right"/>
      <protection/>
    </xf>
    <xf numFmtId="164" fontId="96" fillId="38" borderId="0" xfId="59" applyNumberFormat="1" applyFont="1" applyFill="1" applyBorder="1" applyAlignment="1" applyProtection="1">
      <alignment/>
      <protection/>
    </xf>
    <xf numFmtId="164" fontId="94" fillId="38" borderId="0" xfId="59" applyNumberFormat="1" applyFont="1" applyFill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00" fillId="38" borderId="20" xfId="0" applyFont="1" applyFill="1" applyBorder="1" applyAlignment="1">
      <alignment horizontal="right"/>
    </xf>
    <xf numFmtId="0" fontId="101" fillId="38" borderId="20" xfId="0" applyFont="1" applyFill="1" applyBorder="1" applyAlignment="1">
      <alignment horizontal="right"/>
    </xf>
    <xf numFmtId="0" fontId="102" fillId="0" borderId="21" xfId="0" applyFont="1" applyBorder="1" applyAlignment="1" applyProtection="1">
      <alignment/>
      <protection/>
    </xf>
    <xf numFmtId="166" fontId="102" fillId="0" borderId="21" xfId="0" applyNumberFormat="1" applyFont="1" applyBorder="1" applyAlignment="1" applyProtection="1">
      <alignment/>
      <protection/>
    </xf>
    <xf numFmtId="166" fontId="102" fillId="42" borderId="21" xfId="0" applyNumberFormat="1" applyFont="1" applyFill="1" applyBorder="1" applyAlignment="1" applyProtection="1">
      <alignment/>
      <protection/>
    </xf>
    <xf numFmtId="164" fontId="103" fillId="0" borderId="21" xfId="59" applyNumberFormat="1" applyFont="1" applyBorder="1" applyAlignment="1" applyProtection="1">
      <alignment horizontal="right"/>
      <protection/>
    </xf>
    <xf numFmtId="0" fontId="104" fillId="0" borderId="0" xfId="0" applyFont="1" applyBorder="1" applyAlignment="1" applyProtection="1">
      <alignment/>
      <protection/>
    </xf>
    <xf numFmtId="166" fontId="104" fillId="0" borderId="0" xfId="0" applyNumberFormat="1" applyFont="1" applyBorder="1" applyAlignment="1" applyProtection="1">
      <alignment/>
      <protection/>
    </xf>
    <xf numFmtId="166" fontId="104" fillId="42" borderId="0" xfId="0" applyNumberFormat="1" applyFont="1" applyFill="1" applyBorder="1" applyAlignment="1" applyProtection="1">
      <alignment/>
      <protection/>
    </xf>
    <xf numFmtId="164" fontId="105" fillId="0" borderId="0" xfId="59" applyNumberFormat="1" applyFont="1" applyFill="1" applyBorder="1" applyAlignment="1" applyProtection="1">
      <alignment horizontal="right"/>
      <protection/>
    </xf>
    <xf numFmtId="0" fontId="104" fillId="0" borderId="22" xfId="0" applyFont="1" applyBorder="1" applyAlignment="1" applyProtection="1">
      <alignment/>
      <protection/>
    </xf>
    <xf numFmtId="165" fontId="104" fillId="0" borderId="22" xfId="0" applyNumberFormat="1" applyFont="1" applyFill="1" applyBorder="1" applyAlignment="1" applyProtection="1">
      <alignment/>
      <protection/>
    </xf>
    <xf numFmtId="165" fontId="104" fillId="42" borderId="22" xfId="0" applyNumberFormat="1" applyFont="1" applyFill="1" applyBorder="1" applyAlignment="1" applyProtection="1">
      <alignment/>
      <protection/>
    </xf>
    <xf numFmtId="164" fontId="105" fillId="0" borderId="22" xfId="59" applyNumberFormat="1" applyFont="1" applyBorder="1" applyAlignment="1" applyProtection="1">
      <alignment horizontal="right"/>
      <protection/>
    </xf>
    <xf numFmtId="164" fontId="104" fillId="0" borderId="0" xfId="59" applyNumberFormat="1" applyFont="1" applyBorder="1" applyAlignment="1" applyProtection="1">
      <alignment/>
      <protection/>
    </xf>
    <xf numFmtId="164" fontId="104" fillId="42" borderId="0" xfId="59" applyNumberFormat="1" applyFont="1" applyFill="1" applyBorder="1" applyAlignment="1" applyProtection="1">
      <alignment/>
      <protection/>
    </xf>
    <xf numFmtId="174" fontId="105" fillId="0" borderId="0" xfId="59" applyNumberFormat="1" applyFont="1" applyFill="1" applyBorder="1" applyAlignment="1" applyProtection="1">
      <alignment horizontal="right"/>
      <protection/>
    </xf>
    <xf numFmtId="165" fontId="104" fillId="0" borderId="0" xfId="0" applyNumberFormat="1" applyFont="1" applyFill="1" applyBorder="1" applyAlignment="1" applyProtection="1">
      <alignment/>
      <protection/>
    </xf>
    <xf numFmtId="165" fontId="104" fillId="42" borderId="0" xfId="0" applyNumberFormat="1" applyFont="1" applyFill="1" applyBorder="1" applyAlignment="1" applyProtection="1">
      <alignment/>
      <protection/>
    </xf>
    <xf numFmtId="164" fontId="105" fillId="0" borderId="0" xfId="59" applyNumberFormat="1" applyFont="1" applyBorder="1" applyAlignment="1" applyProtection="1">
      <alignment horizontal="right"/>
      <protection/>
    </xf>
    <xf numFmtId="175" fontId="104" fillId="0" borderId="0" xfId="0" applyNumberFormat="1" applyFont="1" applyBorder="1" applyAlignment="1" applyProtection="1">
      <alignment/>
      <protection/>
    </xf>
    <xf numFmtId="175" fontId="104" fillId="42" borderId="0" xfId="0" applyNumberFormat="1" applyFont="1" applyFill="1" applyBorder="1" applyAlignment="1" applyProtection="1">
      <alignment/>
      <protection/>
    </xf>
    <xf numFmtId="175" fontId="105" fillId="0" borderId="0" xfId="59" applyNumberFormat="1" applyFont="1" applyFill="1" applyBorder="1" applyAlignment="1" applyProtection="1">
      <alignment horizontal="right"/>
      <protection/>
    </xf>
    <xf numFmtId="0" fontId="104" fillId="0" borderId="20" xfId="0" applyFont="1" applyBorder="1" applyAlignment="1" applyProtection="1">
      <alignment/>
      <protection/>
    </xf>
    <xf numFmtId="164" fontId="104" fillId="0" borderId="20" xfId="59" applyNumberFormat="1" applyFont="1" applyBorder="1" applyAlignment="1" applyProtection="1">
      <alignment/>
      <protection/>
    </xf>
    <xf numFmtId="164" fontId="104" fillId="42" borderId="20" xfId="59" applyNumberFormat="1" applyFont="1" applyFill="1" applyBorder="1" applyAlignment="1" applyProtection="1">
      <alignment/>
      <protection/>
    </xf>
    <xf numFmtId="174" fontId="105" fillId="0" borderId="20" xfId="59" applyNumberFormat="1" applyFont="1" applyFill="1" applyBorder="1" applyAlignment="1" applyProtection="1">
      <alignment horizontal="right"/>
      <protection/>
    </xf>
    <xf numFmtId="165" fontId="19" fillId="0" borderId="0" xfId="0" applyNumberFormat="1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02" fillId="0" borderId="0" xfId="0" applyFont="1" applyBorder="1" applyAlignment="1">
      <alignment/>
    </xf>
    <xf numFmtId="0" fontId="102" fillId="38" borderId="20" xfId="0" applyFont="1" applyFill="1" applyBorder="1" applyAlignment="1">
      <alignment horizontal="right"/>
    </xf>
    <xf numFmtId="0" fontId="100" fillId="0" borderId="23" xfId="0" applyFont="1" applyBorder="1" applyAlignment="1" applyProtection="1">
      <alignment/>
      <protection/>
    </xf>
    <xf numFmtId="166" fontId="100" fillId="0" borderId="23" xfId="0" applyNumberFormat="1" applyFont="1" applyBorder="1" applyAlignment="1" applyProtection="1">
      <alignment/>
      <protection/>
    </xf>
    <xf numFmtId="166" fontId="100" fillId="42" borderId="23" xfId="0" applyNumberFormat="1" applyFont="1" applyFill="1" applyBorder="1" applyAlignment="1" applyProtection="1">
      <alignment/>
      <protection/>
    </xf>
    <xf numFmtId="164" fontId="101" fillId="0" borderId="23" xfId="59" applyNumberFormat="1" applyFont="1" applyFill="1" applyBorder="1" applyAlignment="1" applyProtection="1">
      <alignment horizontal="right"/>
      <protection/>
    </xf>
    <xf numFmtId="164" fontId="106" fillId="0" borderId="23" xfId="59" applyNumberFormat="1" applyFont="1" applyBorder="1" applyAlignment="1" applyProtection="1">
      <alignment/>
      <protection/>
    </xf>
    <xf numFmtId="164" fontId="100" fillId="0" borderId="23" xfId="59" applyNumberFormat="1" applyFont="1" applyBorder="1" applyAlignment="1" applyProtection="1">
      <alignment/>
      <protection/>
    </xf>
    <xf numFmtId="0" fontId="107" fillId="0" borderId="0" xfId="0" applyFont="1" applyBorder="1" applyAlignment="1" applyProtection="1">
      <alignment horizontal="left" indent="1"/>
      <protection/>
    </xf>
    <xf numFmtId="166" fontId="107" fillId="0" borderId="0" xfId="0" applyNumberFormat="1" applyFont="1" applyBorder="1" applyAlignment="1" applyProtection="1">
      <alignment/>
      <protection/>
    </xf>
    <xf numFmtId="166" fontId="107" fillId="42" borderId="0" xfId="0" applyNumberFormat="1" applyFont="1" applyFill="1" applyBorder="1" applyAlignment="1" applyProtection="1">
      <alignment/>
      <protection/>
    </xf>
    <xf numFmtId="164" fontId="106" fillId="0" borderId="0" xfId="59" applyNumberFormat="1" applyFont="1" applyFill="1" applyBorder="1" applyAlignment="1" applyProtection="1">
      <alignment horizontal="right"/>
      <protection/>
    </xf>
    <xf numFmtId="164" fontId="106" fillId="0" borderId="0" xfId="59" applyNumberFormat="1" applyFont="1" applyBorder="1" applyAlignment="1" applyProtection="1">
      <alignment/>
      <protection/>
    </xf>
    <xf numFmtId="164" fontId="107" fillId="0" borderId="0" xfId="59" applyNumberFormat="1" applyFont="1" applyBorder="1" applyAlignment="1" applyProtection="1">
      <alignment/>
      <protection/>
    </xf>
    <xf numFmtId="0" fontId="107" fillId="0" borderId="0" xfId="0" applyFont="1" applyBorder="1" applyAlignment="1" applyProtection="1">
      <alignment horizontal="left" indent="2"/>
      <protection/>
    </xf>
    <xf numFmtId="0" fontId="100" fillId="0" borderId="0" xfId="0" applyFont="1" applyBorder="1" applyAlignment="1" applyProtection="1">
      <alignment/>
      <protection/>
    </xf>
    <xf numFmtId="166" fontId="100" fillId="0" borderId="0" xfId="0" applyNumberFormat="1" applyFont="1" applyBorder="1" applyAlignment="1" applyProtection="1">
      <alignment/>
      <protection/>
    </xf>
    <xf numFmtId="166" fontId="100" fillId="42" borderId="0" xfId="0" applyNumberFormat="1" applyFont="1" applyFill="1" applyBorder="1" applyAlignment="1" applyProtection="1">
      <alignment/>
      <protection/>
    </xf>
    <xf numFmtId="164" fontId="101" fillId="0" borderId="0" xfId="59" applyNumberFormat="1" applyFont="1" applyFill="1" applyBorder="1" applyAlignment="1" applyProtection="1">
      <alignment horizontal="right"/>
      <protection/>
    </xf>
    <xf numFmtId="164" fontId="101" fillId="0" borderId="0" xfId="59" applyNumberFormat="1" applyFont="1" applyBorder="1" applyAlignment="1" applyProtection="1">
      <alignment/>
      <protection/>
    </xf>
    <xf numFmtId="164" fontId="100" fillId="0" borderId="0" xfId="59" applyNumberFormat="1" applyFont="1" applyBorder="1" applyAlignment="1" applyProtection="1">
      <alignment/>
      <protection/>
    </xf>
    <xf numFmtId="0" fontId="100" fillId="0" borderId="21" xfId="0" applyFont="1" applyBorder="1" applyAlignment="1" applyProtection="1">
      <alignment/>
      <protection/>
    </xf>
    <xf numFmtId="166" fontId="100" fillId="0" borderId="21" xfId="0" applyNumberFormat="1" applyFont="1" applyBorder="1" applyAlignment="1" applyProtection="1">
      <alignment/>
      <protection/>
    </xf>
    <xf numFmtId="166" fontId="100" fillId="42" borderId="21" xfId="0" applyNumberFormat="1" applyFont="1" applyFill="1" applyBorder="1" applyAlignment="1" applyProtection="1">
      <alignment/>
      <protection/>
    </xf>
    <xf numFmtId="164" fontId="101" fillId="0" borderId="21" xfId="59" applyNumberFormat="1" applyFont="1" applyBorder="1" applyAlignment="1" applyProtection="1">
      <alignment horizontal="right"/>
      <protection/>
    </xf>
    <xf numFmtId="0" fontId="107" fillId="0" borderId="20" xfId="0" applyFont="1" applyBorder="1" applyAlignment="1" applyProtection="1">
      <alignment horizontal="left" indent="1"/>
      <protection/>
    </xf>
    <xf numFmtId="165" fontId="107" fillId="38" borderId="20" xfId="0" applyNumberFormat="1" applyFont="1" applyFill="1" applyBorder="1" applyAlignment="1" applyProtection="1">
      <alignment/>
      <protection/>
    </xf>
    <xf numFmtId="166" fontId="107" fillId="42" borderId="20" xfId="0" applyNumberFormat="1" applyFont="1" applyFill="1" applyBorder="1" applyAlignment="1" applyProtection="1">
      <alignment/>
      <protection/>
    </xf>
    <xf numFmtId="164" fontId="106" fillId="0" borderId="20" xfId="59" applyNumberFormat="1" applyFont="1" applyBorder="1" applyAlignment="1" applyProtection="1">
      <alignment horizontal="right"/>
      <protection/>
    </xf>
    <xf numFmtId="0" fontId="107" fillId="0" borderId="0" xfId="0" applyFont="1" applyBorder="1" applyAlignment="1" applyProtection="1">
      <alignment/>
      <protection/>
    </xf>
    <xf numFmtId="165" fontId="100" fillId="36" borderId="0" xfId="0" applyNumberFormat="1" applyFont="1" applyFill="1" applyBorder="1" applyAlignment="1" applyProtection="1">
      <alignment/>
      <protection/>
    </xf>
    <xf numFmtId="164" fontId="101" fillId="0" borderId="0" xfId="59" applyNumberFormat="1" applyFont="1" applyBorder="1" applyAlignment="1" applyProtection="1">
      <alignment horizontal="right"/>
      <protection/>
    </xf>
    <xf numFmtId="0" fontId="107" fillId="0" borderId="20" xfId="0" applyFont="1" applyBorder="1" applyAlignment="1" applyProtection="1">
      <alignment/>
      <protection/>
    </xf>
    <xf numFmtId="164" fontId="107" fillId="36" borderId="20" xfId="59" applyNumberFormat="1" applyFont="1" applyFill="1" applyBorder="1" applyAlignment="1" applyProtection="1">
      <alignment/>
      <protection/>
    </xf>
    <xf numFmtId="164" fontId="100" fillId="42" borderId="20" xfId="59" applyNumberFormat="1" applyFont="1" applyFill="1" applyBorder="1" applyAlignment="1" applyProtection="1">
      <alignment/>
      <protection/>
    </xf>
    <xf numFmtId="174" fontId="106" fillId="0" borderId="20" xfId="0" applyNumberFormat="1" applyFont="1" applyBorder="1" applyAlignment="1" applyProtection="1">
      <alignment horizontal="right"/>
      <protection/>
    </xf>
    <xf numFmtId="0" fontId="100" fillId="0" borderId="21" xfId="0" applyFont="1" applyFill="1" applyBorder="1" applyAlignment="1" applyProtection="1">
      <alignment/>
      <protection/>
    </xf>
    <xf numFmtId="165" fontId="100" fillId="38" borderId="21" xfId="0" applyNumberFormat="1" applyFont="1" applyFill="1" applyBorder="1" applyAlignment="1" applyProtection="1">
      <alignment/>
      <protection/>
    </xf>
    <xf numFmtId="166" fontId="107" fillId="42" borderId="21" xfId="0" applyNumberFormat="1" applyFont="1" applyFill="1" applyBorder="1" applyAlignment="1" applyProtection="1">
      <alignment/>
      <protection/>
    </xf>
    <xf numFmtId="0" fontId="102" fillId="38" borderId="20" xfId="0" applyFont="1" applyFill="1" applyBorder="1" applyAlignment="1">
      <alignment horizontal="left"/>
    </xf>
    <xf numFmtId="0" fontId="103" fillId="38" borderId="20" xfId="0" applyFont="1" applyFill="1" applyBorder="1" applyAlignment="1">
      <alignment horizontal="right"/>
    </xf>
    <xf numFmtId="0" fontId="107" fillId="0" borderId="0" xfId="0" applyFont="1" applyAlignment="1" applyProtection="1">
      <alignment/>
      <protection/>
    </xf>
    <xf numFmtId="165" fontId="107" fillId="0" borderId="0" xfId="0" applyNumberFormat="1" applyFont="1" applyFill="1" applyAlignment="1" applyProtection="1">
      <alignment/>
      <protection/>
    </xf>
    <xf numFmtId="166" fontId="107" fillId="42" borderId="0" xfId="0" applyNumberFormat="1" applyFont="1" applyFill="1" applyAlignment="1" applyProtection="1">
      <alignment/>
      <protection/>
    </xf>
    <xf numFmtId="164" fontId="106" fillId="0" borderId="0" xfId="59" applyNumberFormat="1" applyFont="1" applyFill="1" applyAlignment="1" applyProtection="1">
      <alignment horizontal="right"/>
      <protection/>
    </xf>
    <xf numFmtId="0" fontId="107" fillId="0" borderId="22" xfId="0" applyFont="1" applyBorder="1" applyAlignment="1" applyProtection="1">
      <alignment/>
      <protection/>
    </xf>
    <xf numFmtId="165" fontId="107" fillId="0" borderId="22" xfId="0" applyNumberFormat="1" applyFont="1" applyFill="1" applyBorder="1" applyAlignment="1" applyProtection="1">
      <alignment/>
      <protection/>
    </xf>
    <xf numFmtId="166" fontId="107" fillId="42" borderId="22" xfId="0" applyNumberFormat="1" applyFont="1" applyFill="1" applyBorder="1" applyAlignment="1" applyProtection="1">
      <alignment/>
      <protection/>
    </xf>
    <xf numFmtId="164" fontId="106" fillId="0" borderId="22" xfId="59" applyNumberFormat="1" applyFont="1" applyFill="1" applyBorder="1" applyAlignment="1" applyProtection="1">
      <alignment horizontal="right"/>
      <protection/>
    </xf>
    <xf numFmtId="164" fontId="106" fillId="0" borderId="22" xfId="59" applyNumberFormat="1" applyFont="1" applyBorder="1" applyAlignment="1" applyProtection="1">
      <alignment horizontal="right"/>
      <protection/>
    </xf>
    <xf numFmtId="164" fontId="106" fillId="0" borderId="0" xfId="59" applyNumberFormat="1" applyFont="1" applyBorder="1" applyAlignment="1" applyProtection="1">
      <alignment horizontal="right"/>
      <protection/>
    </xf>
    <xf numFmtId="0" fontId="100" fillId="0" borderId="20" xfId="0" applyFont="1" applyBorder="1" applyAlignment="1" applyProtection="1">
      <alignment/>
      <protection/>
    </xf>
    <xf numFmtId="166" fontId="100" fillId="0" borderId="20" xfId="0" applyNumberFormat="1" applyFont="1" applyBorder="1" applyAlignment="1" applyProtection="1">
      <alignment/>
      <protection/>
    </xf>
    <xf numFmtId="166" fontId="100" fillId="42" borderId="20" xfId="0" applyNumberFormat="1" applyFont="1" applyFill="1" applyBorder="1" applyAlignment="1" applyProtection="1">
      <alignment/>
      <protection/>
    </xf>
    <xf numFmtId="164" fontId="101" fillId="0" borderId="20" xfId="59" applyNumberFormat="1" applyFont="1" applyBorder="1" applyAlignment="1" applyProtection="1">
      <alignment horizontal="right"/>
      <protection/>
    </xf>
    <xf numFmtId="0" fontId="100" fillId="38" borderId="20" xfId="0" applyFont="1" applyFill="1" applyBorder="1" applyAlignment="1">
      <alignment horizontal="left"/>
    </xf>
    <xf numFmtId="0" fontId="19" fillId="38" borderId="0" xfId="0" applyFont="1" applyFill="1" applyBorder="1" applyAlignment="1">
      <alignment/>
    </xf>
    <xf numFmtId="165" fontId="19" fillId="38" borderId="0" xfId="0" applyNumberFormat="1" applyFont="1" applyFill="1" applyAlignment="1">
      <alignment/>
    </xf>
    <xf numFmtId="164" fontId="20" fillId="38" borderId="0" xfId="59" applyNumberFormat="1" applyFont="1" applyFill="1" applyAlignment="1">
      <alignment horizontal="right"/>
    </xf>
    <xf numFmtId="165" fontId="19" fillId="38" borderId="13" xfId="0" applyNumberFormat="1" applyFont="1" applyFill="1" applyBorder="1" applyAlignment="1">
      <alignment/>
    </xf>
    <xf numFmtId="164" fontId="20" fillId="38" borderId="13" xfId="59" applyNumberFormat="1" applyFont="1" applyFill="1" applyBorder="1" applyAlignment="1">
      <alignment horizontal="right"/>
    </xf>
    <xf numFmtId="165" fontId="19" fillId="0" borderId="0" xfId="0" applyNumberFormat="1" applyFont="1" applyBorder="1" applyAlignment="1">
      <alignment/>
    </xf>
    <xf numFmtId="165" fontId="19" fillId="39" borderId="0" xfId="0" applyNumberFormat="1" applyFont="1" applyFill="1" applyBorder="1" applyAlignment="1">
      <alignment/>
    </xf>
    <xf numFmtId="164" fontId="20" fillId="0" borderId="0" xfId="59" applyNumberFormat="1" applyFont="1" applyBorder="1" applyAlignment="1">
      <alignment horizontal="right"/>
    </xf>
    <xf numFmtId="165" fontId="19" fillId="38" borderId="0" xfId="0" applyNumberFormat="1" applyFont="1" applyFill="1" applyBorder="1" applyAlignment="1">
      <alignment/>
    </xf>
    <xf numFmtId="164" fontId="20" fillId="38" borderId="0" xfId="59" applyNumberFormat="1" applyFont="1" applyFill="1" applyBorder="1" applyAlignment="1">
      <alignment horizontal="right"/>
    </xf>
    <xf numFmtId="0" fontId="19" fillId="0" borderId="12" xfId="0" applyFont="1" applyBorder="1" applyAlignment="1">
      <alignment/>
    </xf>
    <xf numFmtId="165" fontId="19" fillId="0" borderId="12" xfId="0" applyNumberFormat="1" applyFont="1" applyBorder="1" applyAlignment="1">
      <alignment/>
    </xf>
    <xf numFmtId="165" fontId="19" fillId="39" borderId="12" xfId="0" applyNumberFormat="1" applyFont="1" applyFill="1" applyBorder="1" applyAlignment="1">
      <alignment/>
    </xf>
    <xf numFmtId="164" fontId="20" fillId="0" borderId="12" xfId="59" applyNumberFormat="1" applyFont="1" applyBorder="1" applyAlignment="1">
      <alignment horizontal="right"/>
    </xf>
    <xf numFmtId="0" fontId="19" fillId="0" borderId="0" xfId="0" applyFont="1" applyFill="1" applyBorder="1" applyAlignment="1">
      <alignment/>
    </xf>
    <xf numFmtId="0" fontId="100" fillId="0" borderId="0" xfId="0" applyFont="1" applyAlignment="1" applyProtection="1">
      <alignment/>
      <protection/>
    </xf>
    <xf numFmtId="3" fontId="100" fillId="0" borderId="0" xfId="0" applyNumberFormat="1" applyFont="1" applyFill="1" applyAlignment="1" applyProtection="1">
      <alignment/>
      <protection/>
    </xf>
    <xf numFmtId="177" fontId="100" fillId="42" borderId="0" xfId="42" applyNumberFormat="1" applyFont="1" applyFill="1" applyAlignment="1" applyProtection="1">
      <alignment/>
      <protection/>
    </xf>
    <xf numFmtId="164" fontId="101" fillId="0" borderId="0" xfId="59" applyNumberFormat="1" applyFont="1" applyFill="1" applyAlignment="1" applyProtection="1">
      <alignment horizontal="right"/>
      <protection/>
    </xf>
    <xf numFmtId="0" fontId="24" fillId="38" borderId="0" xfId="0" applyFont="1" applyFill="1" applyBorder="1" applyAlignment="1">
      <alignment horizontal="left" indent="1"/>
    </xf>
    <xf numFmtId="0" fontId="102" fillId="38" borderId="0" xfId="0" applyFont="1" applyFill="1" applyBorder="1" applyAlignment="1">
      <alignment/>
    </xf>
    <xf numFmtId="3" fontId="102" fillId="0" borderId="0" xfId="0" applyNumberFormat="1" applyFont="1" applyFill="1" applyAlignment="1" applyProtection="1">
      <alignment/>
      <protection/>
    </xf>
    <xf numFmtId="177" fontId="102" fillId="42" borderId="0" xfId="42" applyNumberFormat="1" applyFont="1" applyFill="1" applyAlignment="1" applyProtection="1">
      <alignment/>
      <protection/>
    </xf>
    <xf numFmtId="164" fontId="103" fillId="0" borderId="0" xfId="59" applyNumberFormat="1" applyFont="1" applyFill="1" applyAlignment="1" applyProtection="1">
      <alignment horizontal="right"/>
      <protection/>
    </xf>
    <xf numFmtId="0" fontId="104" fillId="38" borderId="0" xfId="0" applyFont="1" applyFill="1" applyBorder="1" applyAlignment="1">
      <alignment horizontal="left" indent="1"/>
    </xf>
    <xf numFmtId="3" fontId="104" fillId="0" borderId="0" xfId="0" applyNumberFormat="1" applyFont="1" applyFill="1" applyAlignment="1" applyProtection="1">
      <alignment/>
      <protection/>
    </xf>
    <xf numFmtId="177" fontId="104" fillId="42" borderId="0" xfId="42" applyNumberFormat="1" applyFont="1" applyFill="1" applyAlignment="1" applyProtection="1">
      <alignment/>
      <protection/>
    </xf>
    <xf numFmtId="164" fontId="105" fillId="0" borderId="0" xfId="59" applyNumberFormat="1" applyFont="1" applyFill="1" applyAlignment="1" applyProtection="1">
      <alignment horizontal="right"/>
      <protection/>
    </xf>
    <xf numFmtId="0" fontId="102" fillId="38" borderId="0" xfId="0" applyFont="1" applyFill="1" applyBorder="1" applyAlignment="1">
      <alignment horizontal="left"/>
    </xf>
    <xf numFmtId="165" fontId="104" fillId="0" borderId="0" xfId="0" applyNumberFormat="1" applyFont="1" applyFill="1" applyAlignment="1" applyProtection="1">
      <alignment/>
      <protection/>
    </xf>
    <xf numFmtId="0" fontId="19" fillId="38" borderId="0" xfId="0" applyFont="1" applyFill="1" applyAlignment="1">
      <alignment/>
    </xf>
    <xf numFmtId="0" fontId="20" fillId="38" borderId="0" xfId="0" applyFont="1" applyFill="1" applyAlignment="1">
      <alignment/>
    </xf>
    <xf numFmtId="164" fontId="106" fillId="0" borderId="21" xfId="59" applyNumberFormat="1" applyFont="1" applyBorder="1" applyAlignment="1" applyProtection="1">
      <alignment horizontal="right"/>
      <protection/>
    </xf>
    <xf numFmtId="164" fontId="106" fillId="0" borderId="21" xfId="59" applyNumberFormat="1" applyFont="1" applyFill="1" applyBorder="1" applyAlignment="1" applyProtection="1">
      <alignment horizontal="right"/>
      <protection/>
    </xf>
    <xf numFmtId="165" fontId="98" fillId="0" borderId="0" xfId="0" applyNumberFormat="1" applyFont="1" applyBorder="1" applyAlignment="1" applyProtection="1">
      <alignment/>
      <protection/>
    </xf>
    <xf numFmtId="166" fontId="98" fillId="39" borderId="0" xfId="0" applyNumberFormat="1" applyFont="1" applyFill="1" applyBorder="1" applyAlignment="1" applyProtection="1">
      <alignment/>
      <protection/>
    </xf>
    <xf numFmtId="164" fontId="106" fillId="0" borderId="24" xfId="59" applyNumberFormat="1" applyFont="1" applyFill="1" applyBorder="1" applyAlignment="1" applyProtection="1">
      <alignment horizontal="right"/>
      <protection/>
    </xf>
    <xf numFmtId="166" fontId="95" fillId="0" borderId="24" xfId="0" applyNumberFormat="1" applyFont="1" applyBorder="1" applyAlignment="1" applyProtection="1">
      <alignment/>
      <protection/>
    </xf>
    <xf numFmtId="166" fontId="95" fillId="42" borderId="24" xfId="0" applyNumberFormat="1" applyFont="1" applyFill="1" applyBorder="1" applyAlignment="1" applyProtection="1">
      <alignment/>
      <protection/>
    </xf>
    <xf numFmtId="164" fontId="104" fillId="0" borderId="0" xfId="59" applyNumberFormat="1" applyFont="1" applyFill="1" applyAlignment="1" applyProtection="1">
      <alignment/>
      <protection/>
    </xf>
    <xf numFmtId="164" fontId="104" fillId="42" borderId="0" xfId="59" applyNumberFormat="1" applyFont="1" applyFill="1" applyAlignment="1" applyProtection="1">
      <alignment/>
      <protection/>
    </xf>
    <xf numFmtId="174" fontId="105" fillId="0" borderId="0" xfId="0" applyNumberFormat="1" applyFont="1" applyBorder="1" applyAlignment="1" applyProtection="1">
      <alignment horizontal="right"/>
      <protection/>
    </xf>
    <xf numFmtId="166" fontId="104" fillId="42" borderId="0" xfId="0" applyNumberFormat="1" applyFont="1" applyFill="1" applyAlignment="1" applyProtection="1">
      <alignment/>
      <protection/>
    </xf>
    <xf numFmtId="0" fontId="100" fillId="0" borderId="25" xfId="0" applyFont="1" applyBorder="1" applyAlignment="1" applyProtection="1">
      <alignment/>
      <protection/>
    </xf>
    <xf numFmtId="165" fontId="100" fillId="36" borderId="25" xfId="0" applyNumberFormat="1" applyFont="1" applyFill="1" applyBorder="1" applyAlignment="1" applyProtection="1">
      <alignment/>
      <protection/>
    </xf>
    <xf numFmtId="166" fontId="100" fillId="42" borderId="25" xfId="0" applyNumberFormat="1" applyFont="1" applyFill="1" applyBorder="1" applyAlignment="1" applyProtection="1">
      <alignment/>
      <protection/>
    </xf>
    <xf numFmtId="164" fontId="101" fillId="0" borderId="25" xfId="59" applyNumberFormat="1" applyFont="1" applyBorder="1" applyAlignment="1" applyProtection="1">
      <alignment horizontal="right"/>
      <protection/>
    </xf>
    <xf numFmtId="165" fontId="102" fillId="0" borderId="21" xfId="0" applyNumberFormat="1" applyFont="1" applyFill="1" applyBorder="1" applyAlignment="1" applyProtection="1">
      <alignment/>
      <protection/>
    </xf>
    <xf numFmtId="165" fontId="102" fillId="42" borderId="21" xfId="0" applyNumberFormat="1" applyFont="1" applyFill="1" applyBorder="1" applyAlignment="1" applyProtection="1">
      <alignment/>
      <protection/>
    </xf>
    <xf numFmtId="165" fontId="104" fillId="0" borderId="23" xfId="0" applyNumberFormat="1" applyFont="1" applyFill="1" applyBorder="1" applyAlignment="1" applyProtection="1">
      <alignment/>
      <protection/>
    </xf>
    <xf numFmtId="165" fontId="104" fillId="42" borderId="23" xfId="0" applyNumberFormat="1" applyFont="1" applyFill="1" applyBorder="1" applyAlignment="1" applyProtection="1">
      <alignment/>
      <protection/>
    </xf>
    <xf numFmtId="165" fontId="107" fillId="42" borderId="0" xfId="0" applyNumberFormat="1" applyFont="1" applyFill="1" applyAlignment="1" applyProtection="1">
      <alignment/>
      <protection/>
    </xf>
    <xf numFmtId="9" fontId="106" fillId="0" borderId="0" xfId="59" applyNumberFormat="1" applyFont="1" applyBorder="1" applyAlignment="1" applyProtection="1">
      <alignment horizontal="right"/>
      <protection/>
    </xf>
    <xf numFmtId="2" fontId="107" fillId="0" borderId="0" xfId="0" applyNumberFormat="1" applyFont="1" applyBorder="1" applyAlignment="1" applyProtection="1">
      <alignment/>
      <protection/>
    </xf>
    <xf numFmtId="2" fontId="107" fillId="42" borderId="0" xfId="0" applyNumberFormat="1" applyFont="1" applyFill="1" applyBorder="1" applyAlignment="1" applyProtection="1">
      <alignment/>
      <protection/>
    </xf>
    <xf numFmtId="164" fontId="104" fillId="0" borderId="0" xfId="59" applyNumberFormat="1" applyFont="1" applyFill="1" applyBorder="1" applyAlignment="1" applyProtection="1">
      <alignment/>
      <protection/>
    </xf>
    <xf numFmtId="164" fontId="107" fillId="42" borderId="0" xfId="59" applyNumberFormat="1" applyFont="1" applyFill="1" applyBorder="1" applyAlignment="1" applyProtection="1">
      <alignment/>
      <protection/>
    </xf>
    <xf numFmtId="174" fontId="106" fillId="0" borderId="0" xfId="0" applyNumberFormat="1" applyFont="1" applyBorder="1" applyAlignment="1" applyProtection="1">
      <alignment horizontal="right"/>
      <protection/>
    </xf>
    <xf numFmtId="164" fontId="107" fillId="0" borderId="0" xfId="59" applyNumberFormat="1" applyFont="1" applyBorder="1" applyAlignment="1" applyProtection="1">
      <alignment horizontal="right"/>
      <protection/>
    </xf>
    <xf numFmtId="0" fontId="104" fillId="0" borderId="0" xfId="0" applyFont="1" applyBorder="1" applyAlignment="1" applyProtection="1">
      <alignment horizontal="left" indent="1"/>
      <protection/>
    </xf>
    <xf numFmtId="0" fontId="5" fillId="38" borderId="0" xfId="0" applyFont="1" applyFill="1" applyAlignment="1" applyProtection="1">
      <alignment horizontal="center"/>
      <protection/>
    </xf>
    <xf numFmtId="0" fontId="5" fillId="0" borderId="0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left"/>
    </xf>
    <xf numFmtId="0" fontId="4" fillId="38" borderId="0" xfId="0" applyFont="1" applyFill="1" applyAlignment="1">
      <alignment horizontal="center"/>
    </xf>
    <xf numFmtId="164" fontId="5" fillId="38" borderId="0" xfId="59" applyNumberFormat="1" applyFont="1" applyFill="1" applyAlignment="1">
      <alignment/>
    </xf>
    <xf numFmtId="165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38" borderId="0" xfId="0" applyFont="1" applyFill="1" applyAlignment="1">
      <alignment horizontal="right"/>
    </xf>
    <xf numFmtId="164" fontId="6" fillId="38" borderId="0" xfId="59" applyNumberFormat="1" applyFont="1" applyFill="1" applyAlignment="1">
      <alignment horizontal="right"/>
    </xf>
    <xf numFmtId="165" fontId="5" fillId="0" borderId="12" xfId="0" applyNumberFormat="1" applyFont="1" applyBorder="1" applyAlignment="1">
      <alignment/>
    </xf>
    <xf numFmtId="165" fontId="5" fillId="39" borderId="12" xfId="0" applyNumberFormat="1" applyFont="1" applyFill="1" applyBorder="1" applyAlignment="1">
      <alignment/>
    </xf>
    <xf numFmtId="10" fontId="5" fillId="0" borderId="0" xfId="59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Alignment="1" applyProtection="1">
      <alignment horizontal="left" indent="2"/>
      <protection/>
    </xf>
    <xf numFmtId="0" fontId="4" fillId="0" borderId="12" xfId="0" applyFont="1" applyBorder="1" applyAlignment="1" applyProtection="1">
      <alignment/>
      <protection/>
    </xf>
    <xf numFmtId="165" fontId="4" fillId="36" borderId="25" xfId="0" applyNumberFormat="1" applyFont="1" applyFill="1" applyBorder="1" applyAlignment="1" applyProtection="1">
      <alignment/>
      <protection/>
    </xf>
    <xf numFmtId="164" fontId="12" fillId="0" borderId="25" xfId="59" applyNumberFormat="1" applyFont="1" applyBorder="1" applyAlignment="1" applyProtection="1">
      <alignment horizontal="right"/>
      <protection/>
    </xf>
    <xf numFmtId="164" fontId="5" fillId="39" borderId="12" xfId="59" applyNumberFormat="1" applyFont="1" applyFill="1" applyBorder="1" applyAlignment="1" applyProtection="1">
      <alignment/>
      <protection/>
    </xf>
    <xf numFmtId="164" fontId="6" fillId="0" borderId="12" xfId="59" applyNumberFormat="1" applyFont="1" applyFill="1" applyBorder="1" applyAlignment="1" applyProtection="1">
      <alignment horizontal="right"/>
      <protection/>
    </xf>
    <xf numFmtId="165" fontId="4" fillId="0" borderId="12" xfId="0" applyNumberFormat="1" applyFont="1" applyFill="1" applyBorder="1" applyAlignment="1" applyProtection="1">
      <alignment/>
      <protection/>
    </xf>
    <xf numFmtId="166" fontId="4" fillId="39" borderId="12" xfId="0" applyNumberFormat="1" applyFont="1" applyFill="1" applyBorder="1" applyAlignment="1" applyProtection="1">
      <alignment/>
      <protection/>
    </xf>
    <xf numFmtId="164" fontId="12" fillId="0" borderId="12" xfId="59" applyNumberFormat="1" applyFont="1" applyFill="1" applyBorder="1" applyAlignment="1" applyProtection="1">
      <alignment horizontal="right"/>
      <protection/>
    </xf>
    <xf numFmtId="164" fontId="5" fillId="0" borderId="0" xfId="59" applyNumberFormat="1" applyFont="1" applyBorder="1" applyAlignment="1" applyProtection="1">
      <alignment horizontal="right"/>
      <protection/>
    </xf>
    <xf numFmtId="0" fontId="108" fillId="0" borderId="12" xfId="0" applyFont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/>
      <protection/>
    </xf>
    <xf numFmtId="4" fontId="5" fillId="39" borderId="0" xfId="0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left" indent="1"/>
      <protection/>
    </xf>
    <xf numFmtId="164" fontId="12" fillId="0" borderId="0" xfId="59" applyNumberFormat="1" applyFont="1" applyFill="1" applyAlignment="1" applyProtection="1">
      <alignment horizontal="right"/>
      <protection/>
    </xf>
    <xf numFmtId="0" fontId="4" fillId="0" borderId="12" xfId="0" applyFont="1" applyBorder="1" applyAlignment="1" applyProtection="1">
      <alignment horizontal="left" indent="1"/>
      <protection/>
    </xf>
    <xf numFmtId="164" fontId="12" fillId="0" borderId="0" xfId="59" applyNumberFormat="1" applyFont="1" applyFill="1" applyAlignment="1" applyProtection="1">
      <alignment horizontal="right" vertical="center"/>
      <protection/>
    </xf>
    <xf numFmtId="164" fontId="6" fillId="0" borderId="0" xfId="59" applyNumberFormat="1" applyFont="1" applyFill="1" applyAlignment="1" applyProtection="1">
      <alignment horizontal="right" vertical="center"/>
      <protection/>
    </xf>
    <xf numFmtId="164" fontId="12" fillId="0" borderId="12" xfId="59" applyNumberFormat="1" applyFont="1" applyFill="1" applyBorder="1" applyAlignment="1" applyProtection="1">
      <alignment horizontal="right" vertical="center"/>
      <protection/>
    </xf>
    <xf numFmtId="3" fontId="4" fillId="0" borderId="0" xfId="0" applyNumberFormat="1" applyFont="1" applyFill="1" applyAlignment="1" applyProtection="1">
      <alignment horizontal="right" vertical="center"/>
      <protection/>
    </xf>
    <xf numFmtId="177" fontId="4" fillId="39" borderId="0" xfId="42" applyNumberFormat="1" applyFont="1" applyFill="1" applyAlignment="1" applyProtection="1">
      <alignment horizontal="right" vertical="center"/>
      <protection/>
    </xf>
    <xf numFmtId="177" fontId="4" fillId="0" borderId="0" xfId="42" applyNumberFormat="1" applyFont="1" applyFill="1" applyAlignment="1" applyProtection="1">
      <alignment horizontal="right" vertical="center"/>
      <protection/>
    </xf>
    <xf numFmtId="165" fontId="5" fillId="0" borderId="0" xfId="0" applyNumberFormat="1" applyFont="1" applyFill="1" applyAlignment="1" applyProtection="1">
      <alignment horizontal="right" vertical="center"/>
      <protection/>
    </xf>
    <xf numFmtId="166" fontId="5" fillId="39" borderId="0" xfId="0" applyNumberFormat="1" applyFont="1" applyFill="1" applyAlignment="1" applyProtection="1">
      <alignment horizontal="right" vertical="center"/>
      <protection/>
    </xf>
    <xf numFmtId="177" fontId="5" fillId="0" borderId="0" xfId="42" applyNumberFormat="1" applyFont="1" applyFill="1" applyAlignment="1" applyProtection="1">
      <alignment horizontal="right" vertical="center"/>
      <protection/>
    </xf>
    <xf numFmtId="177" fontId="5" fillId="39" borderId="0" xfId="42" applyNumberFormat="1" applyFont="1" applyFill="1" applyAlignment="1" applyProtection="1">
      <alignment horizontal="right" vertical="center"/>
      <protection/>
    </xf>
    <xf numFmtId="165" fontId="4" fillId="0" borderId="12" xfId="0" applyNumberFormat="1" applyFont="1" applyFill="1" applyBorder="1" applyAlignment="1" applyProtection="1">
      <alignment horizontal="right" vertical="center"/>
      <protection/>
    </xf>
    <xf numFmtId="166" fontId="4" fillId="39" borderId="12" xfId="0" applyNumberFormat="1" applyFont="1" applyFill="1" applyBorder="1" applyAlignment="1" applyProtection="1">
      <alignment horizontal="right" vertical="center"/>
      <protection/>
    </xf>
    <xf numFmtId="0" fontId="6" fillId="38" borderId="0" xfId="0" applyFont="1" applyFill="1" applyAlignment="1">
      <alignment/>
    </xf>
    <xf numFmtId="0" fontId="5" fillId="38" borderId="0" xfId="0" applyFont="1" applyFill="1" applyAlignment="1">
      <alignment horizontal="center"/>
    </xf>
    <xf numFmtId="3" fontId="6" fillId="38" borderId="0" xfId="0" applyNumberFormat="1" applyFont="1" applyFill="1" applyAlignment="1">
      <alignment/>
    </xf>
    <xf numFmtId="164" fontId="5" fillId="38" borderId="0" xfId="59" applyNumberFormat="1" applyFont="1" applyFill="1" applyBorder="1" applyAlignment="1" applyProtection="1">
      <alignment horizontal="right"/>
      <protection locked="0"/>
    </xf>
    <xf numFmtId="0" fontId="5" fillId="38" borderId="0" xfId="0" applyFont="1" applyFill="1" applyBorder="1" applyAlignment="1">
      <alignment horizontal="left" indent="2"/>
    </xf>
    <xf numFmtId="3" fontId="5" fillId="38" borderId="0" xfId="0" applyNumberFormat="1" applyFont="1" applyFill="1" applyBorder="1" applyAlignment="1">
      <alignment/>
    </xf>
    <xf numFmtId="164" fontId="6" fillId="38" borderId="0" xfId="59" applyNumberFormat="1" applyFont="1" applyFill="1" applyBorder="1" applyAlignment="1">
      <alignment/>
    </xf>
    <xf numFmtId="0" fontId="4" fillId="38" borderId="0" xfId="0" applyFont="1" applyFill="1" applyBorder="1" applyAlignment="1">
      <alignment/>
    </xf>
    <xf numFmtId="0" fontId="12" fillId="38" borderId="0" xfId="0" applyFont="1" applyFill="1" applyBorder="1" applyAlignment="1">
      <alignment/>
    </xf>
    <xf numFmtId="166" fontId="5" fillId="42" borderId="0" xfId="0" applyNumberFormat="1" applyFont="1" applyFill="1" applyBorder="1" applyAlignment="1" applyProtection="1">
      <alignment/>
      <protection/>
    </xf>
    <xf numFmtId="0" fontId="107" fillId="38" borderId="0" xfId="0" applyFont="1" applyFill="1" applyBorder="1" applyAlignment="1" applyProtection="1">
      <alignment/>
      <protection/>
    </xf>
    <xf numFmtId="166" fontId="107" fillId="38" borderId="0" xfId="0" applyNumberFormat="1" applyFont="1" applyFill="1" applyBorder="1" applyAlignment="1" applyProtection="1">
      <alignment/>
      <protection/>
    </xf>
    <xf numFmtId="164" fontId="106" fillId="38" borderId="0" xfId="59" applyNumberFormat="1" applyFont="1" applyFill="1" applyBorder="1" applyAlignment="1" applyProtection="1">
      <alignment horizontal="right"/>
      <protection/>
    </xf>
    <xf numFmtId="164" fontId="106" fillId="38" borderId="0" xfId="59" applyNumberFormat="1" applyFont="1" applyFill="1" applyBorder="1" applyAlignment="1" applyProtection="1">
      <alignment/>
      <protection/>
    </xf>
    <xf numFmtId="164" fontId="107" fillId="38" borderId="0" xfId="59" applyNumberFormat="1" applyFont="1" applyFill="1" applyBorder="1" applyAlignment="1" applyProtection="1">
      <alignment/>
      <protection/>
    </xf>
    <xf numFmtId="0" fontId="100" fillId="38" borderId="0" xfId="0" applyFont="1" applyFill="1" applyBorder="1" applyAlignment="1" applyProtection="1">
      <alignment/>
      <protection/>
    </xf>
    <xf numFmtId="166" fontId="100" fillId="38" borderId="0" xfId="0" applyNumberFormat="1" applyFont="1" applyFill="1" applyBorder="1" applyAlignment="1" applyProtection="1">
      <alignment/>
      <protection/>
    </xf>
    <xf numFmtId="164" fontId="101" fillId="38" borderId="0" xfId="59" applyNumberFormat="1" applyFont="1" applyFill="1" applyBorder="1" applyAlignment="1" applyProtection="1">
      <alignment horizontal="right"/>
      <protection/>
    </xf>
    <xf numFmtId="0" fontId="93" fillId="38" borderId="0" xfId="0" applyFont="1" applyFill="1" applyBorder="1" applyAlignment="1" applyProtection="1">
      <alignment/>
      <protection/>
    </xf>
    <xf numFmtId="165" fontId="100" fillId="38" borderId="0" xfId="0" applyNumberFormat="1" applyFont="1" applyFill="1" applyBorder="1" applyAlignment="1" applyProtection="1">
      <alignment/>
      <protection/>
    </xf>
    <xf numFmtId="164" fontId="12" fillId="0" borderId="12" xfId="59" applyNumberFormat="1" applyFont="1" applyBorder="1" applyAlignment="1" applyProtection="1">
      <alignment horizontal="right"/>
      <protection/>
    </xf>
    <xf numFmtId="165" fontId="4" fillId="39" borderId="0" xfId="0" applyNumberFormat="1" applyFont="1" applyFill="1" applyAlignment="1" applyProtection="1">
      <alignment/>
      <protection/>
    </xf>
    <xf numFmtId="179" fontId="5" fillId="39" borderId="0" xfId="42" applyNumberFormat="1" applyFont="1" applyFill="1" applyAlignment="1" applyProtection="1">
      <alignment/>
      <protection/>
    </xf>
    <xf numFmtId="2" fontId="5" fillId="38" borderId="0" xfId="0" applyNumberFormat="1" applyFont="1" applyFill="1" applyAlignment="1">
      <alignment/>
    </xf>
    <xf numFmtId="165" fontId="4" fillId="0" borderId="11" xfId="0" applyNumberFormat="1" applyFont="1" applyFill="1" applyBorder="1" applyAlignment="1" applyProtection="1">
      <alignment/>
      <protection/>
    </xf>
    <xf numFmtId="166" fontId="5" fillId="39" borderId="11" xfId="0" applyNumberFormat="1" applyFont="1" applyFill="1" applyBorder="1" applyAlignment="1" applyProtection="1">
      <alignment/>
      <protection/>
    </xf>
    <xf numFmtId="166" fontId="4" fillId="0" borderId="12" xfId="0" applyNumberFormat="1" applyFont="1" applyBorder="1" applyAlignment="1">
      <alignment/>
    </xf>
    <xf numFmtId="164" fontId="12" fillId="0" borderId="12" xfId="59" applyNumberFormat="1" applyFont="1" applyBorder="1" applyAlignment="1">
      <alignment horizontal="right"/>
    </xf>
    <xf numFmtId="0" fontId="5" fillId="0" borderId="11" xfId="0" applyFont="1" applyBorder="1" applyAlignment="1">
      <alignment/>
    </xf>
    <xf numFmtId="166" fontId="5" fillId="0" borderId="11" xfId="0" applyNumberFormat="1" applyFont="1" applyBorder="1" applyAlignment="1">
      <alignment/>
    </xf>
    <xf numFmtId="164" fontId="6" fillId="0" borderId="11" xfId="59" applyNumberFormat="1" applyFont="1" applyBorder="1" applyAlignment="1">
      <alignment horizontal="right"/>
    </xf>
    <xf numFmtId="165" fontId="5" fillId="39" borderId="13" xfId="0" applyNumberFormat="1" applyFont="1" applyFill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166" fontId="4" fillId="38" borderId="0" xfId="0" applyNumberFormat="1" applyFont="1" applyFill="1" applyBorder="1" applyAlignment="1">
      <alignment horizontal="right"/>
    </xf>
    <xf numFmtId="2" fontId="4" fillId="38" borderId="0" xfId="0" applyNumberFormat="1" applyFont="1" applyFill="1" applyBorder="1" applyAlignment="1">
      <alignment horizontal="right"/>
    </xf>
    <xf numFmtId="164" fontId="6" fillId="38" borderId="0" xfId="0" applyNumberFormat="1" applyFont="1" applyFill="1" applyBorder="1" applyAlignment="1">
      <alignment/>
    </xf>
    <xf numFmtId="2" fontId="5" fillId="38" borderId="0" xfId="0" applyNumberFormat="1" applyFont="1" applyFill="1" applyBorder="1" applyAlignment="1">
      <alignment horizontal="right"/>
    </xf>
    <xf numFmtId="2" fontId="5" fillId="38" borderId="0" xfId="0" applyNumberFormat="1" applyFont="1" applyFill="1" applyBorder="1" applyAlignment="1">
      <alignment/>
    </xf>
    <xf numFmtId="2" fontId="4" fillId="38" borderId="0" xfId="59" applyNumberFormat="1" applyFont="1" applyFill="1" applyBorder="1" applyAlignment="1">
      <alignment/>
    </xf>
    <xf numFmtId="2" fontId="4" fillId="38" borderId="0" xfId="0" applyNumberFormat="1" applyFont="1" applyFill="1" applyBorder="1" applyAlignment="1">
      <alignment/>
    </xf>
    <xf numFmtId="166" fontId="4" fillId="38" borderId="0" xfId="0" applyNumberFormat="1" applyFont="1" applyFill="1" applyBorder="1" applyAlignment="1">
      <alignment/>
    </xf>
    <xf numFmtId="166" fontId="6" fillId="38" borderId="0" xfId="59" applyNumberFormat="1" applyFont="1" applyFill="1" applyBorder="1" applyAlignment="1" applyProtection="1">
      <alignment/>
      <protection/>
    </xf>
    <xf numFmtId="166" fontId="5" fillId="0" borderId="0" xfId="59" applyNumberFormat="1" applyFont="1" applyAlignment="1">
      <alignment/>
    </xf>
    <xf numFmtId="166" fontId="5" fillId="38" borderId="0" xfId="59" applyNumberFormat="1" applyFont="1" applyFill="1" applyAlignment="1">
      <alignment/>
    </xf>
    <xf numFmtId="168" fontId="5" fillId="38" borderId="0" xfId="0" applyNumberFormat="1" applyFont="1" applyFill="1" applyBorder="1" applyAlignment="1" applyProtection="1">
      <alignment/>
      <protection/>
    </xf>
    <xf numFmtId="166" fontId="4" fillId="38" borderId="11" xfId="0" applyNumberFormat="1" applyFont="1" applyFill="1" applyBorder="1" applyAlignment="1" applyProtection="1">
      <alignment/>
      <protection/>
    </xf>
    <xf numFmtId="165" fontId="4" fillId="38" borderId="11" xfId="0" applyNumberFormat="1" applyFont="1" applyFill="1" applyBorder="1" applyAlignment="1" applyProtection="1">
      <alignment/>
      <protection/>
    </xf>
    <xf numFmtId="166" fontId="5" fillId="38" borderId="13" xfId="0" applyNumberFormat="1" applyFont="1" applyFill="1" applyBorder="1" applyAlignment="1" applyProtection="1">
      <alignment/>
      <protection/>
    </xf>
    <xf numFmtId="168" fontId="5" fillId="38" borderId="0" xfId="0" applyNumberFormat="1" applyFont="1" applyFill="1" applyAlignment="1" applyProtection="1">
      <alignment/>
      <protection/>
    </xf>
    <xf numFmtId="172" fontId="5" fillId="38" borderId="0" xfId="0" applyNumberFormat="1" applyFont="1" applyFill="1" applyAlignment="1" applyProtection="1">
      <alignment/>
      <protection/>
    </xf>
    <xf numFmtId="172" fontId="5" fillId="38" borderId="12" xfId="0" applyNumberFormat="1" applyFont="1" applyFill="1" applyBorder="1" applyAlignment="1" applyProtection="1">
      <alignment/>
      <protection/>
    </xf>
    <xf numFmtId="166" fontId="16" fillId="38" borderId="0" xfId="0" applyNumberFormat="1" applyFont="1" applyFill="1" applyBorder="1" applyAlignment="1">
      <alignment/>
    </xf>
    <xf numFmtId="0" fontId="5" fillId="43" borderId="12" xfId="0" applyFont="1" applyFill="1" applyBorder="1" applyAlignment="1">
      <alignment horizontal="right"/>
    </xf>
    <xf numFmtId="166" fontId="4" fillId="43" borderId="11" xfId="0" applyNumberFormat="1" applyFont="1" applyFill="1" applyBorder="1" applyAlignment="1">
      <alignment/>
    </xf>
    <xf numFmtId="166" fontId="5" fillId="43" borderId="0" xfId="0" applyNumberFormat="1" applyFont="1" applyFill="1" applyAlignment="1">
      <alignment/>
    </xf>
    <xf numFmtId="166" fontId="5" fillId="43" borderId="11" xfId="0" applyNumberFormat="1" applyFont="1" applyFill="1" applyBorder="1" applyAlignment="1">
      <alignment/>
    </xf>
    <xf numFmtId="166" fontId="5" fillId="43" borderId="13" xfId="0" applyNumberFormat="1" applyFont="1" applyFill="1" applyBorder="1" applyAlignment="1">
      <alignment/>
    </xf>
    <xf numFmtId="166" fontId="5" fillId="43" borderId="0" xfId="0" applyNumberFormat="1" applyFont="1" applyFill="1" applyBorder="1" applyAlignment="1">
      <alignment/>
    </xf>
    <xf numFmtId="166" fontId="5" fillId="43" borderId="12" xfId="0" applyNumberFormat="1" applyFont="1" applyFill="1" applyBorder="1" applyAlignment="1">
      <alignment/>
    </xf>
    <xf numFmtId="2" fontId="4" fillId="43" borderId="0" xfId="0" applyNumberFormat="1" applyFont="1" applyFill="1" applyBorder="1" applyAlignment="1">
      <alignment/>
    </xf>
    <xf numFmtId="166" fontId="4" fillId="43" borderId="13" xfId="0" applyNumberFormat="1" applyFont="1" applyFill="1" applyBorder="1" applyAlignment="1">
      <alignment/>
    </xf>
    <xf numFmtId="164" fontId="5" fillId="43" borderId="12" xfId="59" applyNumberFormat="1" applyFont="1" applyFill="1" applyBorder="1" applyAlignment="1">
      <alignment/>
    </xf>
    <xf numFmtId="2" fontId="5" fillId="43" borderId="0" xfId="0" applyNumberFormat="1" applyFont="1" applyFill="1" applyAlignment="1">
      <alignment/>
    </xf>
    <xf numFmtId="164" fontId="5" fillId="43" borderId="0" xfId="59" applyNumberFormat="1" applyFont="1" applyFill="1" applyAlignment="1">
      <alignment/>
    </xf>
    <xf numFmtId="166" fontId="4" fillId="43" borderId="12" xfId="0" applyNumberFormat="1" applyFont="1" applyFill="1" applyBorder="1" applyAlignment="1">
      <alignment/>
    </xf>
    <xf numFmtId="165" fontId="5" fillId="43" borderId="13" xfId="0" applyNumberFormat="1" applyFont="1" applyFill="1" applyBorder="1" applyAlignment="1">
      <alignment/>
    </xf>
    <xf numFmtId="164" fontId="5" fillId="43" borderId="0" xfId="59" applyNumberFormat="1" applyFont="1" applyFill="1" applyBorder="1" applyAlignment="1">
      <alignment/>
    </xf>
    <xf numFmtId="165" fontId="5" fillId="43" borderId="0" xfId="0" applyNumberFormat="1" applyFont="1" applyFill="1" applyBorder="1" applyAlignment="1">
      <alignment/>
    </xf>
    <xf numFmtId="3" fontId="5" fillId="43" borderId="12" xfId="0" applyNumberFormat="1" applyFont="1" applyFill="1" applyBorder="1" applyAlignment="1">
      <alignment horizontal="right"/>
    </xf>
    <xf numFmtId="165" fontId="5" fillId="43" borderId="12" xfId="0" applyNumberFormat="1" applyFont="1" applyFill="1" applyBorder="1" applyAlignment="1">
      <alignment horizontal="right"/>
    </xf>
    <xf numFmtId="166" fontId="4" fillId="42" borderId="11" xfId="0" applyNumberFormat="1" applyFont="1" applyFill="1" applyBorder="1" applyAlignment="1" applyProtection="1">
      <alignment/>
      <protection/>
    </xf>
    <xf numFmtId="165" fontId="5" fillId="42" borderId="0" xfId="0" applyNumberFormat="1" applyFont="1" applyFill="1" applyAlignment="1" applyProtection="1">
      <alignment/>
      <protection/>
    </xf>
    <xf numFmtId="166" fontId="5" fillId="42" borderId="11" xfId="0" applyNumberFormat="1" applyFont="1" applyFill="1" applyBorder="1" applyAlignment="1" applyProtection="1">
      <alignment/>
      <protection/>
    </xf>
    <xf numFmtId="165" fontId="5" fillId="42" borderId="13" xfId="0" applyNumberFormat="1" applyFont="1" applyFill="1" applyBorder="1" applyAlignment="1" applyProtection="1">
      <alignment/>
      <protection/>
    </xf>
    <xf numFmtId="165" fontId="5" fillId="42" borderId="0" xfId="0" applyNumberFormat="1" applyFont="1" applyFill="1" applyBorder="1" applyAlignment="1" applyProtection="1">
      <alignment/>
      <protection/>
    </xf>
    <xf numFmtId="165" fontId="5" fillId="42" borderId="12" xfId="0" applyNumberFormat="1" applyFont="1" applyFill="1" applyBorder="1" applyAlignment="1" applyProtection="1">
      <alignment/>
      <protection/>
    </xf>
    <xf numFmtId="165" fontId="4" fillId="42" borderId="0" xfId="0" applyNumberFormat="1" applyFont="1" applyFill="1" applyBorder="1" applyAlignment="1" applyProtection="1">
      <alignment/>
      <protection/>
    </xf>
    <xf numFmtId="164" fontId="5" fillId="42" borderId="12" xfId="59" applyNumberFormat="1" applyFont="1" applyFill="1" applyBorder="1" applyAlignment="1" applyProtection="1">
      <alignment/>
      <protection/>
    </xf>
    <xf numFmtId="164" fontId="5" fillId="42" borderId="0" xfId="59" applyNumberFormat="1" applyFont="1" applyFill="1" applyBorder="1" applyAlignment="1" applyProtection="1">
      <alignment/>
      <protection/>
    </xf>
    <xf numFmtId="165" fontId="4" fillId="42" borderId="12" xfId="0" applyNumberFormat="1" applyFont="1" applyFill="1" applyBorder="1" applyAlignment="1" applyProtection="1">
      <alignment/>
      <protection/>
    </xf>
    <xf numFmtId="0" fontId="5" fillId="0" borderId="13" xfId="0" applyFont="1" applyBorder="1" applyAlignment="1" applyProtection="1">
      <alignment horizontal="left" indent="1"/>
      <protection/>
    </xf>
    <xf numFmtId="0" fontId="5" fillId="0" borderId="12" xfId="0" applyFont="1" applyBorder="1" applyAlignment="1" applyProtection="1">
      <alignment horizontal="left" indent="1"/>
      <protection/>
    </xf>
    <xf numFmtId="0" fontId="5" fillId="0" borderId="12" xfId="0" applyFont="1" applyFill="1" applyBorder="1" applyAlignment="1">
      <alignment horizontal="right"/>
    </xf>
    <xf numFmtId="166" fontId="4" fillId="0" borderId="11" xfId="0" applyNumberFormat="1" applyFont="1" applyFill="1" applyBorder="1" applyAlignment="1" applyProtection="1">
      <alignment/>
      <protection/>
    </xf>
    <xf numFmtId="166" fontId="5" fillId="0" borderId="11" xfId="0" applyNumberFormat="1" applyFont="1" applyFill="1" applyBorder="1" applyAlignment="1" applyProtection="1">
      <alignment/>
      <protection/>
    </xf>
    <xf numFmtId="165" fontId="5" fillId="0" borderId="13" xfId="0" applyNumberFormat="1" applyFont="1" applyFill="1" applyBorder="1" applyAlignment="1" applyProtection="1">
      <alignment/>
      <protection/>
    </xf>
    <xf numFmtId="165" fontId="4" fillId="0" borderId="0" xfId="0" applyNumberFormat="1" applyFont="1" applyFill="1" applyBorder="1" applyAlignment="1" applyProtection="1">
      <alignment/>
      <protection/>
    </xf>
    <xf numFmtId="164" fontId="5" fillId="0" borderId="12" xfId="59" applyNumberFormat="1" applyFont="1" applyFill="1" applyBorder="1" applyAlignment="1" applyProtection="1">
      <alignment/>
      <protection/>
    </xf>
    <xf numFmtId="165" fontId="5" fillId="0" borderId="12" xfId="0" applyNumberFormat="1" applyFont="1" applyFill="1" applyBorder="1" applyAlignment="1">
      <alignment horizontal="right"/>
    </xf>
    <xf numFmtId="0" fontId="5" fillId="38" borderId="0" xfId="0" applyFont="1" applyFill="1" applyBorder="1" applyAlignment="1">
      <alignment horizontal="center"/>
    </xf>
    <xf numFmtId="0" fontId="4" fillId="0" borderId="11" xfId="0" applyFont="1" applyFill="1" applyBorder="1" applyAlignment="1" applyProtection="1">
      <alignment/>
      <protection/>
    </xf>
    <xf numFmtId="165" fontId="4" fillId="42" borderId="11" xfId="0" applyNumberFormat="1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5" fillId="0" borderId="13" xfId="0" applyFont="1" applyBorder="1" applyAlignment="1">
      <alignment horizontal="left" indent="1"/>
    </xf>
    <xf numFmtId="0" fontId="5" fillId="0" borderId="12" xfId="0" applyFont="1" applyBorder="1" applyAlignment="1">
      <alignment horizontal="left" indent="1"/>
    </xf>
    <xf numFmtId="3" fontId="5" fillId="38" borderId="0" xfId="59" applyNumberFormat="1" applyFont="1" applyFill="1" applyBorder="1" applyAlignment="1">
      <alignment/>
    </xf>
    <xf numFmtId="166" fontId="5" fillId="42" borderId="0" xfId="0" applyNumberFormat="1" applyFont="1" applyFill="1" applyBorder="1" applyAlignment="1">
      <alignment horizontal="right"/>
    </xf>
    <xf numFmtId="165" fontId="5" fillId="0" borderId="12" xfId="0" applyNumberFormat="1" applyFont="1" applyBorder="1" applyAlignment="1" applyProtection="1">
      <alignment/>
      <protection/>
    </xf>
    <xf numFmtId="165" fontId="4" fillId="0" borderId="13" xfId="0" applyNumberFormat="1" applyFont="1" applyFill="1" applyBorder="1" applyAlignment="1" applyProtection="1">
      <alignment/>
      <protection/>
    </xf>
    <xf numFmtId="165" fontId="4" fillId="42" borderId="13" xfId="0" applyNumberFormat="1" applyFont="1" applyFill="1" applyBorder="1" applyAlignment="1" applyProtection="1">
      <alignment/>
      <protection/>
    </xf>
    <xf numFmtId="166" fontId="6" fillId="38" borderId="0" xfId="0" applyNumberFormat="1" applyFont="1" applyFill="1" applyAlignment="1" applyProtection="1">
      <alignment/>
      <protection/>
    </xf>
    <xf numFmtId="166" fontId="4" fillId="42" borderId="13" xfId="0" applyNumberFormat="1" applyFont="1" applyFill="1" applyBorder="1" applyAlignment="1" applyProtection="1">
      <alignment/>
      <protection/>
    </xf>
    <xf numFmtId="0" fontId="5" fillId="38" borderId="0" xfId="0" applyFont="1" applyFill="1" applyBorder="1" applyAlignment="1">
      <alignment horizontal="center"/>
    </xf>
    <xf numFmtId="164" fontId="5" fillId="0" borderId="0" xfId="59" applyNumberFormat="1" applyFont="1" applyAlignment="1" applyProtection="1">
      <alignment horizontal="center"/>
      <protection/>
    </xf>
    <xf numFmtId="166" fontId="5" fillId="42" borderId="12" xfId="0" applyNumberFormat="1" applyFont="1" applyFill="1" applyBorder="1" applyAlignment="1" applyProtection="1">
      <alignment/>
      <protection/>
    </xf>
    <xf numFmtId="0" fontId="5" fillId="38" borderId="0" xfId="0" applyFont="1" applyFill="1" applyBorder="1" applyAlignment="1" applyProtection="1">
      <alignment horizontal="left" indent="1"/>
      <protection/>
    </xf>
    <xf numFmtId="166" fontId="4" fillId="38" borderId="13" xfId="0" applyNumberFormat="1" applyFont="1" applyFill="1" applyBorder="1" applyAlignment="1" applyProtection="1">
      <alignment/>
      <protection/>
    </xf>
    <xf numFmtId="166" fontId="5" fillId="38" borderId="12" xfId="0" applyNumberFormat="1" applyFont="1" applyFill="1" applyBorder="1" applyAlignment="1" applyProtection="1">
      <alignment/>
      <protection/>
    </xf>
    <xf numFmtId="3" fontId="5" fillId="38" borderId="0" xfId="0" applyNumberFormat="1" applyFont="1" applyFill="1" applyBorder="1" applyAlignment="1">
      <alignment horizontal="right"/>
    </xf>
    <xf numFmtId="164" fontId="6" fillId="38" borderId="0" xfId="0" applyNumberFormat="1" applyFont="1" applyFill="1" applyBorder="1" applyAlignment="1">
      <alignment horizontal="right"/>
    </xf>
    <xf numFmtId="0" fontId="6" fillId="38" borderId="0" xfId="0" applyFont="1" applyFill="1" applyBorder="1" applyAlignment="1">
      <alignment horizontal="left"/>
    </xf>
    <xf numFmtId="0" fontId="5" fillId="0" borderId="0" xfId="0" applyFont="1" applyAlignment="1">
      <alignment horizontal="left" indent="1"/>
    </xf>
    <xf numFmtId="0" fontId="5" fillId="0" borderId="0" xfId="0" applyFont="1" applyAlignment="1" applyProtection="1">
      <alignment/>
      <protection/>
    </xf>
    <xf numFmtId="166" fontId="4" fillId="0" borderId="13" xfId="0" applyNumberFormat="1" applyFont="1" applyFill="1" applyBorder="1" applyAlignment="1" applyProtection="1">
      <alignment/>
      <protection/>
    </xf>
    <xf numFmtId="0" fontId="5" fillId="38" borderId="0" xfId="0" applyFont="1" applyFill="1" applyBorder="1" applyAlignment="1">
      <alignment horizontal="center"/>
    </xf>
    <xf numFmtId="165" fontId="4" fillId="41" borderId="0" xfId="0" applyNumberFormat="1" applyFont="1" applyFill="1" applyBorder="1" applyAlignment="1" applyProtection="1">
      <alignment/>
      <protection/>
    </xf>
    <xf numFmtId="164" fontId="12" fillId="41" borderId="0" xfId="59" applyNumberFormat="1" applyFont="1" applyFill="1" applyBorder="1" applyAlignment="1" applyProtection="1">
      <alignment horizontal="right"/>
      <protection/>
    </xf>
    <xf numFmtId="0" fontId="5" fillId="38" borderId="0" xfId="0" applyFont="1" applyFill="1" applyAlignment="1" applyProtection="1">
      <alignment horizontal="center"/>
      <protection/>
    </xf>
    <xf numFmtId="165" fontId="4" fillId="38" borderId="0" xfId="0" applyNumberFormat="1" applyFont="1" applyFill="1" applyBorder="1" applyAlignment="1" applyProtection="1">
      <alignment horizontal="right"/>
      <protection/>
    </xf>
    <xf numFmtId="175" fontId="5" fillId="38" borderId="0" xfId="0" applyNumberFormat="1" applyFont="1" applyFill="1" applyAlignment="1" applyProtection="1">
      <alignment horizontal="right"/>
      <protection/>
    </xf>
    <xf numFmtId="164" fontId="12" fillId="38" borderId="13" xfId="59" applyNumberFormat="1" applyFont="1" applyFill="1" applyBorder="1" applyAlignment="1" applyProtection="1">
      <alignment horizontal="right"/>
      <protection/>
    </xf>
    <xf numFmtId="164" fontId="6" fillId="38" borderId="12" xfId="59" applyNumberFormat="1" applyFont="1" applyFill="1" applyBorder="1" applyAlignment="1" applyProtection="1">
      <alignment horizontal="right"/>
      <protection/>
    </xf>
    <xf numFmtId="0" fontId="12" fillId="38" borderId="0" xfId="0" applyFont="1" applyFill="1" applyAlignment="1">
      <alignment horizontal="center"/>
    </xf>
    <xf numFmtId="0" fontId="6" fillId="38" borderId="0" xfId="0" applyFont="1" applyFill="1" applyAlignment="1" applyProtection="1">
      <alignment horizontal="center"/>
      <protection/>
    </xf>
    <xf numFmtId="164" fontId="5" fillId="0" borderId="0" xfId="0" applyNumberFormat="1" applyFont="1" applyBorder="1" applyAlignment="1" applyProtection="1">
      <alignment/>
      <protection/>
    </xf>
    <xf numFmtId="164" fontId="5" fillId="0" borderId="11" xfId="59" applyNumberFormat="1" applyFont="1" applyFill="1" applyBorder="1" applyAlignment="1" applyProtection="1">
      <alignment/>
      <protection/>
    </xf>
    <xf numFmtId="164" fontId="5" fillId="42" borderId="11" xfId="59" applyNumberFormat="1" applyFont="1" applyFill="1" applyBorder="1" applyAlignment="1" applyProtection="1">
      <alignment/>
      <protection/>
    </xf>
    <xf numFmtId="174" fontId="6" fillId="0" borderId="11" xfId="0" applyNumberFormat="1" applyFont="1" applyBorder="1" applyAlignment="1" applyProtection="1">
      <alignment horizontal="right"/>
      <protection/>
    </xf>
    <xf numFmtId="166" fontId="4" fillId="0" borderId="13" xfId="0" applyNumberFormat="1" applyFont="1" applyBorder="1" applyAlignment="1" applyProtection="1">
      <alignment/>
      <protection/>
    </xf>
    <xf numFmtId="166" fontId="6" fillId="38" borderId="0" xfId="0" applyNumberFormat="1" applyFont="1" applyFill="1" applyAlignment="1" applyProtection="1">
      <alignment horizontal="center"/>
      <protection/>
    </xf>
    <xf numFmtId="166" fontId="5" fillId="42" borderId="13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indent="2"/>
      <protection/>
    </xf>
    <xf numFmtId="0" fontId="5" fillId="0" borderId="12" xfId="0" applyFont="1" applyBorder="1" applyAlignment="1">
      <alignment horizontal="left"/>
    </xf>
    <xf numFmtId="164" fontId="5" fillId="0" borderId="11" xfId="59" applyNumberFormat="1" applyFont="1" applyBorder="1" applyAlignment="1" applyProtection="1">
      <alignment horizontal="right" indent="1"/>
      <protection/>
    </xf>
    <xf numFmtId="0" fontId="5" fillId="0" borderId="13" xfId="0" applyFont="1" applyFill="1" applyBorder="1" applyAlignment="1" applyProtection="1">
      <alignment horizontal="left"/>
      <protection/>
    </xf>
    <xf numFmtId="0" fontId="5" fillId="0" borderId="13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/>
    </xf>
    <xf numFmtId="174" fontId="6" fillId="0" borderId="0" xfId="0" applyNumberFormat="1" applyFont="1" applyFill="1" applyBorder="1" applyAlignment="1" applyProtection="1">
      <alignment horizontal="right"/>
      <protection/>
    </xf>
    <xf numFmtId="165" fontId="5" fillId="0" borderId="0" xfId="0" applyNumberFormat="1" applyFont="1" applyFill="1" applyBorder="1" applyAlignment="1">
      <alignment horizontal="right"/>
    </xf>
    <xf numFmtId="0" fontId="5" fillId="0" borderId="11" xfId="0" applyFont="1" applyBorder="1" applyAlignment="1" applyProtection="1">
      <alignment horizontal="left" indent="1"/>
      <protection/>
    </xf>
    <xf numFmtId="165" fontId="5" fillId="42" borderId="13" xfId="0" applyNumberFormat="1" applyFont="1" applyFill="1" applyBorder="1" applyAlignment="1">
      <alignment/>
    </xf>
    <xf numFmtId="164" fontId="5" fillId="42" borderId="0" xfId="59" applyNumberFormat="1" applyFont="1" applyFill="1" applyBorder="1" applyAlignment="1">
      <alignment/>
    </xf>
    <xf numFmtId="165" fontId="5" fillId="42" borderId="0" xfId="0" applyNumberFormat="1" applyFont="1" applyFill="1" applyBorder="1" applyAlignment="1">
      <alignment/>
    </xf>
    <xf numFmtId="3" fontId="5" fillId="42" borderId="12" xfId="59" applyNumberFormat="1" applyFont="1" applyFill="1" applyBorder="1" applyAlignment="1">
      <alignment/>
    </xf>
    <xf numFmtId="10" fontId="5" fillId="0" borderId="0" xfId="59" applyNumberFormat="1" applyFont="1" applyAlignment="1">
      <alignment/>
    </xf>
    <xf numFmtId="165" fontId="5" fillId="41" borderId="0" xfId="0" applyNumberFormat="1" applyFont="1" applyFill="1" applyBorder="1" applyAlignment="1" applyProtection="1">
      <alignment/>
      <protection/>
    </xf>
    <xf numFmtId="164" fontId="6" fillId="41" borderId="0" xfId="59" applyNumberFormat="1" applyFont="1" applyFill="1" applyBorder="1" applyAlignment="1" applyProtection="1">
      <alignment horizontal="right"/>
      <protection/>
    </xf>
    <xf numFmtId="0" fontId="5" fillId="38" borderId="11" xfId="0" applyFont="1" applyFill="1" applyBorder="1" applyAlignment="1" applyProtection="1">
      <alignment/>
      <protection/>
    </xf>
    <xf numFmtId="0" fontId="5" fillId="38" borderId="0" xfId="0" applyFont="1" applyFill="1" applyAlignment="1" applyProtection="1">
      <alignment horizontal="center"/>
      <protection/>
    </xf>
    <xf numFmtId="0" fontId="104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9" fillId="0" borderId="0" xfId="0" applyFont="1" applyAlignment="1">
      <alignment horizontal="left"/>
    </xf>
    <xf numFmtId="0" fontId="19" fillId="38" borderId="0" xfId="0" applyFont="1" applyFill="1" applyAlignment="1">
      <alignment horizontal="center"/>
    </xf>
    <xf numFmtId="0" fontId="16" fillId="38" borderId="0" xfId="0" applyFont="1" applyFill="1" applyBorder="1" applyAlignment="1">
      <alignment horizontal="center"/>
    </xf>
    <xf numFmtId="0" fontId="19" fillId="38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38" borderId="0" xfId="0" applyFont="1" applyFill="1" applyBorder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0" fontId="16" fillId="0" borderId="0" xfId="0" applyFont="1" applyAlignment="1" applyProtection="1">
      <alignment horizontal="center"/>
      <protection/>
    </xf>
    <xf numFmtId="0" fontId="5" fillId="38" borderId="0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left"/>
    </xf>
    <xf numFmtId="164" fontId="5" fillId="0" borderId="0" xfId="59" applyNumberFormat="1" applyFont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5" fillId="38" borderId="0" xfId="0" applyFont="1" applyFill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externalLink" Target="externalLinks/externalLink7.xml" /><Relationship Id="rId29" Type="http://schemas.openxmlformats.org/officeDocument/2006/relationships/externalLink" Target="externalLinks/externalLink8.xml" /><Relationship Id="rId30" Type="http://schemas.openxmlformats.org/officeDocument/2006/relationships/externalLink" Target="externalLinks/externalLink9.xml" /><Relationship Id="rId31" Type="http://schemas.openxmlformats.org/officeDocument/2006/relationships/externalLink" Target="externalLinks/externalLink10.xml" /><Relationship Id="rId32" Type="http://schemas.openxmlformats.org/officeDocument/2006/relationships/externalLink" Target="externalLinks/externalLink11.xml" /><Relationship Id="rId33" Type="http://schemas.openxmlformats.org/officeDocument/2006/relationships/externalLink" Target="externalLinks/externalLink12.xml" /><Relationship Id="rId34" Type="http://schemas.openxmlformats.org/officeDocument/2006/relationships/externalLink" Target="externalLinks/externalLink13.xml" /><Relationship Id="rId35" Type="http://schemas.openxmlformats.org/officeDocument/2006/relationships/externalLink" Target="externalLinks/externalLink14.xml" /><Relationship Id="rId36" Type="http://schemas.openxmlformats.org/officeDocument/2006/relationships/externalLink" Target="externalLinks/externalLink15.xml" /><Relationship Id="rId37" Type="http://schemas.openxmlformats.org/officeDocument/2006/relationships/externalLink" Target="externalLinks/externalLink16.xml" /><Relationship Id="rId38" Type="http://schemas.openxmlformats.org/officeDocument/2006/relationships/externalLink" Target="externalLinks/externalLink17.xml" /><Relationship Id="rId39" Type="http://schemas.openxmlformats.org/officeDocument/2006/relationships/externalLink" Target="externalLinks/externalLink18.xml" /><Relationship Id="rId40" Type="http://schemas.openxmlformats.org/officeDocument/2006/relationships/externalLink" Target="externalLinks/externalLink19.xml" /><Relationship Id="rId41" Type="http://schemas.openxmlformats.org/officeDocument/2006/relationships/externalLink" Target="externalLinks/externalLink20.xml" /><Relationship Id="rId42" Type="http://schemas.openxmlformats.org/officeDocument/2006/relationships/externalLink" Target="externalLinks/externalLink21.xml" /><Relationship Id="rId4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9525</xdr:colOff>
      <xdr:row>29</xdr:row>
      <xdr:rowOff>19050</xdr:rowOff>
    </xdr:from>
    <xdr:ext cx="7600950" cy="371475"/>
    <xdr:sp>
      <xdr:nvSpPr>
        <xdr:cNvPr id="1" name="Text Box 2"/>
        <xdr:cNvSpPr txBox="1">
          <a:spLocks noChangeArrowheads="1"/>
        </xdr:cNvSpPr>
      </xdr:nvSpPr>
      <xdr:spPr>
        <a:xfrm>
          <a:off x="2066925" y="4714875"/>
          <a:ext cx="76009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just">
            <a:defRPr/>
          </a:pPr>
          <a:r>
            <a:rPr lang="en-US" cap="none" sz="800" b="0" i="0" u="none" baseline="0">
              <a:solidFill>
                <a:srgbClr val="808080"/>
              </a:solidFill>
            </a:rPr>
            <a:t>(1) Direct Servicing Costs = Interconnection and Content + Leased Lines + Other Network Operating Costs; (2) Commercial Costs = COGS + Mktg &amp; Sales Costs; (3) Other Operating Costs = Outsourcing Services + G&amp;A + Provisions + others.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666750</xdr:colOff>
      <xdr:row>37</xdr:row>
      <xdr:rowOff>57150</xdr:rowOff>
    </xdr:from>
    <xdr:ext cx="5781675" cy="304800"/>
    <xdr:sp>
      <xdr:nvSpPr>
        <xdr:cNvPr id="1" name="Text Box 4"/>
        <xdr:cNvSpPr txBox="1">
          <a:spLocks noChangeArrowheads="1"/>
        </xdr:cNvSpPr>
      </xdr:nvSpPr>
      <xdr:spPr>
        <a:xfrm>
          <a:off x="2495550" y="2590800"/>
          <a:ext cx="57816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2004" rIns="27432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Note:</a:t>
          </a: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 The 2012 and 2013 information was restated in order to consolidate </a:t>
          </a: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the</a:t>
          </a: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50% holding in Unipress, the 50% holding in Infosystems and the 45% holding in SIRS</a:t>
          </a: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 through the equity method.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34</xdr:row>
      <xdr:rowOff>28575</xdr:rowOff>
    </xdr:from>
    <xdr:ext cx="5772150" cy="276225"/>
    <xdr:sp>
      <xdr:nvSpPr>
        <xdr:cNvPr id="1" name="Text Box 1"/>
        <xdr:cNvSpPr txBox="1">
          <a:spLocks noChangeArrowheads="1"/>
        </xdr:cNvSpPr>
      </xdr:nvSpPr>
      <xdr:spPr>
        <a:xfrm>
          <a:off x="619125" y="4876800"/>
          <a:ext cx="57721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2004" rIns="27432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(1) Custos Comerciais = Custo das Mercadorias Vendidas + Custos de Marketing e Vendas; (2) Outros Custos Operacionais = Serviços Subcontratados + Despesas Gerais e Administrativas + Provisões + Outros Custos; (3) CAPEX Operacional exclui Investimentos Financeiros.</a:t>
          </a:r>
        </a:p>
      </xdr:txBody>
    </xdr:sp>
    <xdr:clientData/>
  </xdr:oneCellAnchor>
  <xdr:oneCellAnchor>
    <xdr:from>
      <xdr:col>1</xdr:col>
      <xdr:colOff>9525</xdr:colOff>
      <xdr:row>8</xdr:row>
      <xdr:rowOff>28575</xdr:rowOff>
    </xdr:from>
    <xdr:ext cx="3676650" cy="152400"/>
    <xdr:sp>
      <xdr:nvSpPr>
        <xdr:cNvPr id="2" name="Text Box 1"/>
        <xdr:cNvSpPr txBox="1">
          <a:spLocks noChangeArrowheads="1"/>
        </xdr:cNvSpPr>
      </xdr:nvSpPr>
      <xdr:spPr>
        <a:xfrm>
          <a:off x="619125" y="1438275"/>
          <a:ext cx="36766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2004" rIns="27432" bIns="0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1) Excluindo colaboradores dedicados a Vendas de Equipamento; (2) Bizdirect.
</a:t>
          </a: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.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609600</xdr:colOff>
      <xdr:row>38</xdr:row>
      <xdr:rowOff>28575</xdr:rowOff>
    </xdr:from>
    <xdr:ext cx="7981950" cy="381000"/>
    <xdr:sp>
      <xdr:nvSpPr>
        <xdr:cNvPr id="1" name="Text Box 1"/>
        <xdr:cNvSpPr txBox="1">
          <a:spLocks noChangeArrowheads="1"/>
        </xdr:cNvSpPr>
      </xdr:nvSpPr>
      <xdr:spPr>
        <a:xfrm>
          <a:off x="1828800" y="6162675"/>
          <a:ext cx="7981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ju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(1) Operating CAPEX excludes Financial Investments: (2) Operating Cash Flow = EBITDA - Operating CAPEX - Change in WC -Non Cash item &amp; Other; (3) FCF Levered after Financial Expenses but before Capital Flows and  Financing related up-front Costs; (4) Interest Cover.
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609600</xdr:colOff>
      <xdr:row>28</xdr:row>
      <xdr:rowOff>19050</xdr:rowOff>
    </xdr:from>
    <xdr:ext cx="7620000" cy="323850"/>
    <xdr:sp>
      <xdr:nvSpPr>
        <xdr:cNvPr id="1" name="Text Box 2"/>
        <xdr:cNvSpPr txBox="1">
          <a:spLocks noChangeArrowheads="1"/>
        </xdr:cNvSpPr>
      </xdr:nvSpPr>
      <xdr:spPr>
        <a:xfrm>
          <a:off x="2057400" y="4695825"/>
          <a:ext cx="76200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ju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(1) Direct Servicing Costs = Interconnection and Content + Leased Lines + Other Network Operating Costs; (2) Commercial Costs = COGS + Mktg &amp; Sales Costs; (3) Other Operating Costs = Outsourcing Services + G&amp;A + Provisions + others; (4) Operating CAPEX excludes Financial Investments.</a:t>
          </a: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
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600075</xdr:colOff>
      <xdr:row>42</xdr:row>
      <xdr:rowOff>28575</xdr:rowOff>
    </xdr:from>
    <xdr:ext cx="5791200" cy="295275"/>
    <xdr:sp>
      <xdr:nvSpPr>
        <xdr:cNvPr id="1" name="Text Box 4"/>
        <xdr:cNvSpPr txBox="1">
          <a:spLocks noChangeArrowheads="1"/>
        </xdr:cNvSpPr>
      </xdr:nvSpPr>
      <xdr:spPr>
        <a:xfrm>
          <a:off x="600075" y="7153275"/>
          <a:ext cx="57912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2004" rIns="27432" bIns="0"/>
        <a:p>
          <a:pPr algn="ju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(1) </a:t>
          </a: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FCF após Custos Financeiros e antes de Fluxos de Capitais e Custos de Emissão de Empréstimos; </a:t>
          </a: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(R) </a:t>
          </a: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Os</a:t>
          </a: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 dados foram </a:t>
          </a: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reexpressos, de modo a refletir, desde 1 de janeiro de 2013, a estrutura da Sonaecom</a:t>
          </a: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após a concretização da fusão entre a Optimus e a Zon.
</a:t>
          </a:r>
        </a:p>
      </xdr:txBody>
    </xdr:sp>
    <xdr:clientData/>
  </xdr:oneCellAnchor>
  <xdr:oneCellAnchor>
    <xdr:from>
      <xdr:col>0</xdr:col>
      <xdr:colOff>590550</xdr:colOff>
      <xdr:row>26</xdr:row>
      <xdr:rowOff>19050</xdr:rowOff>
    </xdr:from>
    <xdr:ext cx="5800725" cy="609600"/>
    <xdr:sp>
      <xdr:nvSpPr>
        <xdr:cNvPr id="2" name="Text Box 4"/>
        <xdr:cNvSpPr txBox="1">
          <a:spLocks noChangeArrowheads="1"/>
        </xdr:cNvSpPr>
      </xdr:nvSpPr>
      <xdr:spPr>
        <a:xfrm>
          <a:off x="590550" y="4400550"/>
          <a:ext cx="580072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2004" rIns="27432" bIns="0"/>
        <a:p>
          <a:pPr algn="ju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1) Custos Comerciais = Custo das Mercadorias Vendidas + Custos de Marketing e Vendas; (2) Outros Custos Operacionais = Serviços Subcontratados + Despesas Gerais e Administrativas + Provisões + Outros Custos; (3) Inclui os negócios integralmente consolidados pela Sonaecom; (4) Inclui a participação de 50% na Unipress, a participação de 50% na Infosystems, a participação de 45% na SIRS e a participação de 50% na ZOPT</a:t>
          </a: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; (R) Os</a:t>
          </a: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 dados foram </a:t>
          </a: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reexpressos, de modo a refletir, desde 1 de janeiro de 2013, a estrutura da Sonaecom</a:t>
          </a: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após a concretização da fusão entre a Optimus e a Zon.</a:t>
          </a: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
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27</xdr:row>
      <xdr:rowOff>19050</xdr:rowOff>
    </xdr:from>
    <xdr:ext cx="8001000" cy="504825"/>
    <xdr:sp>
      <xdr:nvSpPr>
        <xdr:cNvPr id="1" name="Text Box 4"/>
        <xdr:cNvSpPr txBox="1">
          <a:spLocks noChangeArrowheads="1"/>
        </xdr:cNvSpPr>
      </xdr:nvSpPr>
      <xdr:spPr>
        <a:xfrm>
          <a:off x="619125" y="4638675"/>
          <a:ext cx="80010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2004" rIns="27432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(1) Commercial Costs = COGS + Mktg &amp; Sales Costs; (2) Other Operating Costs = Outsourcing Services + G&amp;A + Provisions + others; (3) Includes the businesses fully consolidated by Sonaecom; (4)</a:t>
          </a: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Includes</a:t>
          </a: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the</a:t>
          </a: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50% holding in Unipress, the 50% holding in Infosystems, the 45% holding in SIRS and, from the end of August 2013, </a:t>
          </a: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the </a:t>
          </a: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50% holding in ZOPT; (5) Includes Optimus contribution before the closing of the merger between ZON and Optimus, i.e., until the end of August 2013; (R) The values were adjusted in order to reflect Sonaecom structure following the merger between ZON and Optimus.</a:t>
          </a: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
</a:t>
          </a:r>
        </a:p>
      </xdr:txBody>
    </xdr:sp>
    <xdr:clientData/>
  </xdr:oneCellAnchor>
  <xdr:oneCellAnchor>
    <xdr:from>
      <xdr:col>1</xdr:col>
      <xdr:colOff>9525</xdr:colOff>
      <xdr:row>66</xdr:row>
      <xdr:rowOff>28575</xdr:rowOff>
    </xdr:from>
    <xdr:ext cx="8039100" cy="323850"/>
    <xdr:sp>
      <xdr:nvSpPr>
        <xdr:cNvPr id="2" name="Text Box 1"/>
        <xdr:cNvSpPr txBox="1">
          <a:spLocks noChangeArrowheads="1"/>
        </xdr:cNvSpPr>
      </xdr:nvSpPr>
      <xdr:spPr>
        <a:xfrm>
          <a:off x="619125" y="10801350"/>
          <a:ext cx="80391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ju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(1) Operating CAPEX excludes Financial Investments.
</a:t>
          </a: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Note:</a:t>
          </a: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 The 2012 and 2013 information was restated in order to consolidate </a:t>
          </a: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the</a:t>
          </a: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50% holding in Unipress, the 50% holding in Infosystems and the 45% holding in SIRS</a:t>
          </a: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 through the equity method.</a:t>
          </a: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
</a:t>
          </a:r>
        </a:p>
      </xdr:txBody>
    </xdr:sp>
    <xdr:clientData/>
  </xdr:oneCellAnchor>
  <xdr:oneCellAnchor>
    <xdr:from>
      <xdr:col>0</xdr:col>
      <xdr:colOff>600075</xdr:colOff>
      <xdr:row>82</xdr:row>
      <xdr:rowOff>28575</xdr:rowOff>
    </xdr:from>
    <xdr:ext cx="8077200" cy="438150"/>
    <xdr:sp>
      <xdr:nvSpPr>
        <xdr:cNvPr id="3" name="Text Box 4"/>
        <xdr:cNvSpPr txBox="1">
          <a:spLocks noChangeArrowheads="1"/>
        </xdr:cNvSpPr>
      </xdr:nvSpPr>
      <xdr:spPr>
        <a:xfrm>
          <a:off x="600075" y="13477875"/>
          <a:ext cx="80772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2004" rIns="27432" bIns="0"/>
        <a:p>
          <a:pPr algn="ju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(1) Pro-forma </a:t>
          </a: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EBITDA-Operating CAPEX does not exclude the balances and transactions with Optimus;</a:t>
          </a: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 (2) </a:t>
          </a: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FCF Levered after Financial Expenses but before Capital Flows and  Financing related up-front Costs.</a:t>
          </a: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FCF </a:t>
          </a: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is calculated based on pro-forma EBITDA-Operating CAPEX and does not consider intercompany dividends</a:t>
          </a: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; (R) The values were adjusted in order to reflect Sonaecom, SGPS, S.A. structure following the merger between ZON and Optimus. </a:t>
          </a: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
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36</xdr:row>
      <xdr:rowOff>47625</xdr:rowOff>
    </xdr:from>
    <xdr:ext cx="5972175" cy="180975"/>
    <xdr:sp>
      <xdr:nvSpPr>
        <xdr:cNvPr id="1" name="Text Box 1"/>
        <xdr:cNvSpPr txBox="1">
          <a:spLocks noChangeArrowheads="1"/>
        </xdr:cNvSpPr>
      </xdr:nvSpPr>
      <xdr:spPr>
        <a:xfrm>
          <a:off x="628650" y="5686425"/>
          <a:ext cx="5972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ju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(1) CAPEX Operacional exclui Investimentos Financeiros.</a:t>
          </a: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.</a:t>
          </a: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609600</xdr:colOff>
      <xdr:row>18</xdr:row>
      <xdr:rowOff>28575</xdr:rowOff>
    </xdr:from>
    <xdr:ext cx="6543675" cy="133350"/>
    <xdr:sp>
      <xdr:nvSpPr>
        <xdr:cNvPr id="1" name="Text Box 1"/>
        <xdr:cNvSpPr txBox="1">
          <a:spLocks noChangeArrowheads="1"/>
        </xdr:cNvSpPr>
      </xdr:nvSpPr>
      <xdr:spPr>
        <a:xfrm>
          <a:off x="609600" y="3019425"/>
          <a:ext cx="6543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l">
            <a:defRPr/>
          </a:pPr>
          <a:r>
            <a:rPr lang="en-US" cap="none" sz="800" b="0" i="0" u="none" baseline="0">
              <a:solidFill>
                <a:srgbClr val="808080"/>
              </a:solidFill>
              <a:latin typeface="Seravek Basic"/>
              <a:ea typeface="Seravek Basic"/>
              <a:cs typeface="Seravek Basic"/>
            </a:rPr>
            <a:t>(1) Minutes of Use per Customer per month</a:t>
          </a:r>
          <a:r>
            <a:rPr lang="en-US" cap="none" sz="800" b="0" i="0" u="none" baseline="0">
              <a:solidFill>
                <a:srgbClr val="808080"/>
              </a:solidFill>
              <a:latin typeface="Seravek Basic"/>
              <a:ea typeface="Seravek Basic"/>
              <a:cs typeface="Seravek Basic"/>
            </a:rPr>
            <a:t>; </a:t>
          </a:r>
          <a:r>
            <a:rPr lang="en-US" cap="none" sz="800" b="0" i="0" u="none" baseline="0">
              <a:solidFill>
                <a:srgbClr val="808080"/>
              </a:solidFill>
              <a:latin typeface="Seravek Basic"/>
              <a:ea typeface="Seravek Basic"/>
              <a:cs typeface="Seravek Basic"/>
            </a:rPr>
            <a:t>(2) Average Monthly Revenue per User; (3) Average Revenue per Minute.</a:t>
          </a:r>
        </a:p>
      </xdr:txBody>
    </xdr:sp>
    <xdr:clientData/>
  </xdr:oneCellAnchor>
  <xdr:oneCellAnchor>
    <xdr:from>
      <xdr:col>1</xdr:col>
      <xdr:colOff>9525</xdr:colOff>
      <xdr:row>44</xdr:row>
      <xdr:rowOff>28575</xdr:rowOff>
    </xdr:from>
    <xdr:ext cx="7600950" cy="352425"/>
    <xdr:sp>
      <xdr:nvSpPr>
        <xdr:cNvPr id="2" name="Text Box 2"/>
        <xdr:cNvSpPr txBox="1">
          <a:spLocks noChangeArrowheads="1"/>
        </xdr:cNvSpPr>
      </xdr:nvSpPr>
      <xdr:spPr>
        <a:xfrm>
          <a:off x="619125" y="7515225"/>
          <a:ext cx="76009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just">
            <a:defRPr/>
          </a:pPr>
          <a:r>
            <a:rPr lang="en-US" cap="none" sz="800" b="0" i="0" u="none" baseline="0">
              <a:solidFill>
                <a:srgbClr val="808080"/>
              </a:solidFill>
              <a:latin typeface="Seravek Basic"/>
              <a:ea typeface="Seravek Basic"/>
              <a:cs typeface="Seravek Basic"/>
            </a:rPr>
            <a:t>(1) Direct Servicing Costs = Interconnection and Content + Leased Lines + Other Network Operating Costs; (2) Commercial Costs = COGS + Mktg &amp; Sales Costs; (3) Other Operating Costs = Outsourcing Services + G&amp;A + Provisions + others; (4) Operating CAPEX excludes Financial Investments.</a:t>
          </a:r>
          <a:r>
            <a:rPr lang="en-US" cap="none" sz="800" b="0" i="0" u="none" baseline="0">
              <a:solidFill>
                <a:srgbClr val="808080"/>
              </a:solidFill>
              <a:latin typeface="Seravek Basic"/>
              <a:ea typeface="Seravek Basic"/>
              <a:cs typeface="Seravek Basic"/>
            </a:rPr>
            <a:t>
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609600</xdr:colOff>
      <xdr:row>40</xdr:row>
      <xdr:rowOff>28575</xdr:rowOff>
    </xdr:from>
    <xdr:ext cx="7639050" cy="342900"/>
    <xdr:sp>
      <xdr:nvSpPr>
        <xdr:cNvPr id="1" name="Text Box 3"/>
        <xdr:cNvSpPr txBox="1">
          <a:spLocks noChangeArrowheads="1"/>
        </xdr:cNvSpPr>
      </xdr:nvSpPr>
      <xdr:spPr>
        <a:xfrm>
          <a:off x="2009775" y="6505575"/>
          <a:ext cx="7639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just">
            <a:defRPr/>
          </a:pPr>
          <a:r>
            <a:rPr lang="en-US" cap="none" sz="800" b="0" i="0" u="none" baseline="0">
              <a:solidFill>
                <a:srgbClr val="808080"/>
              </a:solidFill>
              <a:latin typeface="Seravek Basic"/>
              <a:ea typeface="Seravek Basic"/>
              <a:cs typeface="Seravek Basic"/>
            </a:rPr>
            <a:t>(1)</a:t>
          </a:r>
          <a:r>
            <a:rPr lang="en-US" cap="none" sz="800" b="0" i="0" u="none" baseline="0">
              <a:solidFill>
                <a:srgbClr val="808080"/>
              </a:solidFill>
              <a:latin typeface="Seravek Basic"/>
              <a:ea typeface="Seravek Basic"/>
              <a:cs typeface="Seravek Basic"/>
            </a:rPr>
            <a:t> Direct Servicing Costs = Interconnection and Content + Leased Lines + Other Network Operating Costs; (2) Commercial Costs = COGS + Mktg &amp; Sales Costs; (3) Other Operating Costs = Outsourcing Services + G&amp;A + Provisions + others; (4) Operating CAPEX excludes Financial Investments.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38100</xdr:colOff>
      <xdr:row>6</xdr:row>
      <xdr:rowOff>47625</xdr:rowOff>
    </xdr:from>
    <xdr:ext cx="6705600" cy="285750"/>
    <xdr:sp>
      <xdr:nvSpPr>
        <xdr:cNvPr id="1" name="Text Box 1"/>
        <xdr:cNvSpPr txBox="1">
          <a:spLocks noChangeArrowheads="1"/>
        </xdr:cNvSpPr>
      </xdr:nvSpPr>
      <xdr:spPr>
        <a:xfrm>
          <a:off x="2105025" y="1076325"/>
          <a:ext cx="67056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2004" rIns="27432" bIns="0"/>
        <a:p>
          <a:pPr algn="ju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(1) Estimated value updated in the following quarter; </a:t>
          </a: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(2) As % of adressable population;</a:t>
          </a:r>
          <a:r>
            <a:rPr lang="en-US" cap="none" sz="800" b="0" i="0" u="none" baseline="0">
              <a:solidFill>
                <a:srgbClr val="FF0000"/>
              </a:solidFill>
              <a:latin typeface="Sonae"/>
              <a:ea typeface="Sonae"/>
              <a:cs typeface="Sonae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Source: </a:t>
          </a: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Bareme Imprensa.</a:t>
          </a:r>
        </a:p>
      </xdr:txBody>
    </xdr:sp>
    <xdr:clientData/>
  </xdr:oneCellAnchor>
  <xdr:oneCellAnchor>
    <xdr:from>
      <xdr:col>3</xdr:col>
      <xdr:colOff>19050</xdr:colOff>
      <xdr:row>36</xdr:row>
      <xdr:rowOff>57150</xdr:rowOff>
    </xdr:from>
    <xdr:ext cx="8648700" cy="333375"/>
    <xdr:sp>
      <xdr:nvSpPr>
        <xdr:cNvPr id="2" name="Text Box 3"/>
        <xdr:cNvSpPr txBox="1">
          <a:spLocks noChangeArrowheads="1"/>
        </xdr:cNvSpPr>
      </xdr:nvSpPr>
      <xdr:spPr>
        <a:xfrm>
          <a:off x="2085975" y="5219700"/>
          <a:ext cx="86487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ju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(1) Includes Content; (2) Commercial Costs = COGS + Mktg &amp; Sales Costs; (3) Other Operating Costs = Outsourcing Services + G&amp;A + Provisions + others; (4) Operating CAPEX excludes Financial Investments, Provisions for sites dismantling and other non operational investments. 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24</xdr:row>
      <xdr:rowOff>28575</xdr:rowOff>
    </xdr:from>
    <xdr:ext cx="6134100" cy="457200"/>
    <xdr:sp>
      <xdr:nvSpPr>
        <xdr:cNvPr id="1" name="Text Box 2"/>
        <xdr:cNvSpPr txBox="1">
          <a:spLocks noChangeArrowheads="1"/>
        </xdr:cNvSpPr>
      </xdr:nvSpPr>
      <xdr:spPr>
        <a:xfrm>
          <a:off x="619125" y="4029075"/>
          <a:ext cx="61341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ju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(1) Direct Servicing Costs = Interconnection and Content + Leased Lines + Other Network Operating Costs; (2) Commercial Costs = COGS + Mktg &amp; Sales Costs; (3) Other Operating Costs = Outsourcing Services + G&amp;A + Provisions + others; (4) Operating CAPEX excludes Financial Investments, Provisions for sites dismantling and other non operational investments.</a:t>
          </a:r>
        </a:p>
      </xdr:txBody>
    </xdr:sp>
    <xdr:clientData/>
  </xdr:oneCellAnchor>
  <xdr:oneCellAnchor>
    <xdr:from>
      <xdr:col>1</xdr:col>
      <xdr:colOff>28575</xdr:colOff>
      <xdr:row>68</xdr:row>
      <xdr:rowOff>28575</xdr:rowOff>
    </xdr:from>
    <xdr:ext cx="6134100" cy="457200"/>
    <xdr:sp>
      <xdr:nvSpPr>
        <xdr:cNvPr id="2" name="Text Box 2"/>
        <xdr:cNvSpPr txBox="1">
          <a:spLocks noChangeArrowheads="1"/>
        </xdr:cNvSpPr>
      </xdr:nvSpPr>
      <xdr:spPr>
        <a:xfrm>
          <a:off x="638175" y="11268075"/>
          <a:ext cx="61341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ju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(1) Direct Servicing Costs = Interconnection and Content + Leased Lines + Other Network Operating Costs; (2) Commercial Costs = COGS + Mktg &amp; Sales Costs; (3) Other Operating Costs = Outsourcing Services + G&amp;A + Provisions + others; (4) Operating CAPEX excludes Financial Investments, Provisions for sites dismantling and other non operational investments.</a:t>
          </a:r>
        </a:p>
      </xdr:txBody>
    </xdr:sp>
    <xdr:clientData/>
  </xdr:oneCellAnchor>
  <xdr:oneCellAnchor>
    <xdr:from>
      <xdr:col>1</xdr:col>
      <xdr:colOff>19050</xdr:colOff>
      <xdr:row>85</xdr:row>
      <xdr:rowOff>28575</xdr:rowOff>
    </xdr:from>
    <xdr:ext cx="6134100" cy="457200"/>
    <xdr:sp>
      <xdr:nvSpPr>
        <xdr:cNvPr id="3" name="Text Box 2"/>
        <xdr:cNvSpPr txBox="1">
          <a:spLocks noChangeArrowheads="1"/>
        </xdr:cNvSpPr>
      </xdr:nvSpPr>
      <xdr:spPr>
        <a:xfrm>
          <a:off x="628650" y="14135100"/>
          <a:ext cx="61341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ju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(1) Direct Servicing Costs = Interconnection and Content + Leased Lines + Other Network Operating Costs; (2) Commercial Costs = COGS + Mktg &amp; Sales Costs; (3) Other Operating Costs = Outsourcing Services + G&amp;A + Provisions + others; (4) Operating CAPEX excludes Financial Investments, Provisions for sites dismantling and other non operational investments.</a:t>
          </a:r>
        </a:p>
      </xdr:txBody>
    </xdr:sp>
    <xdr:clientData/>
  </xdr:oneCellAnchor>
  <xdr:oneCellAnchor>
    <xdr:from>
      <xdr:col>1</xdr:col>
      <xdr:colOff>28575</xdr:colOff>
      <xdr:row>102</xdr:row>
      <xdr:rowOff>38100</xdr:rowOff>
    </xdr:from>
    <xdr:ext cx="6134100" cy="457200"/>
    <xdr:sp>
      <xdr:nvSpPr>
        <xdr:cNvPr id="4" name="Text Box 2"/>
        <xdr:cNvSpPr txBox="1">
          <a:spLocks noChangeArrowheads="1"/>
        </xdr:cNvSpPr>
      </xdr:nvSpPr>
      <xdr:spPr>
        <a:xfrm>
          <a:off x="638175" y="17011650"/>
          <a:ext cx="61341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ju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(1) Direct Servicing Costs = Interconnection and Content + Leased Lines + Other Network Operating Costs; (2) Commercial Costs = COGS + Mktg &amp; Sales Costs; (3) Other Operating Costs = Outsourcing Services + G&amp;A + Provisions + others; (4) Operating CAPEX excludes Financial Investments, Provisions for sites dismantling and other non operational investments.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590550</xdr:colOff>
      <xdr:row>39</xdr:row>
      <xdr:rowOff>38100</xdr:rowOff>
    </xdr:from>
    <xdr:ext cx="7953375" cy="400050"/>
    <xdr:sp>
      <xdr:nvSpPr>
        <xdr:cNvPr id="1" name="Text Box 1"/>
        <xdr:cNvSpPr txBox="1">
          <a:spLocks noChangeArrowheads="1"/>
        </xdr:cNvSpPr>
      </xdr:nvSpPr>
      <xdr:spPr>
        <a:xfrm>
          <a:off x="590550" y="6267450"/>
          <a:ext cx="79533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just">
            <a:defRPr/>
          </a:pPr>
          <a:r>
            <a:rPr lang="en-US" cap="none" sz="800" b="0" i="0" u="none" baseline="0">
              <a:solidFill>
                <a:srgbClr val="808080"/>
              </a:solidFill>
            </a:rPr>
            <a:t>(1) Operating CAPEX excludes Financial Investments: (2) Operating Cash Flow = EBITDA - Operating CAPEX - Change in WC -Non Cash item &amp; Other; (3) FCF Levered after Financial Expenses but before Capital Flows and  Financing related up-front Costs; (4) Interest Cover.
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609600</xdr:colOff>
      <xdr:row>18</xdr:row>
      <xdr:rowOff>28575</xdr:rowOff>
    </xdr:from>
    <xdr:ext cx="6543675" cy="142875"/>
    <xdr:sp>
      <xdr:nvSpPr>
        <xdr:cNvPr id="1" name="Text Box 1"/>
        <xdr:cNvSpPr txBox="1">
          <a:spLocks noChangeArrowheads="1"/>
        </xdr:cNvSpPr>
      </xdr:nvSpPr>
      <xdr:spPr>
        <a:xfrm>
          <a:off x="609600" y="2990850"/>
          <a:ext cx="6543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(1) Minutes of Use per Customer per month</a:t>
          </a: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; </a:t>
          </a: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(2) Average Monthly Revenue per User; (3) Average Revenue per Minute.</a:t>
          </a:r>
        </a:p>
      </xdr:txBody>
    </xdr:sp>
    <xdr:clientData/>
  </xdr:oneCellAnchor>
  <xdr:oneCellAnchor>
    <xdr:from>
      <xdr:col>1</xdr:col>
      <xdr:colOff>9525</xdr:colOff>
      <xdr:row>44</xdr:row>
      <xdr:rowOff>28575</xdr:rowOff>
    </xdr:from>
    <xdr:ext cx="7610475" cy="371475"/>
    <xdr:sp>
      <xdr:nvSpPr>
        <xdr:cNvPr id="2" name="Text Box 2"/>
        <xdr:cNvSpPr txBox="1">
          <a:spLocks noChangeArrowheads="1"/>
        </xdr:cNvSpPr>
      </xdr:nvSpPr>
      <xdr:spPr>
        <a:xfrm>
          <a:off x="619125" y="7439025"/>
          <a:ext cx="76104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ju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(1) Direct Servicing Costs = Interconnection and Content + Leased Lines + Other Network Operating Costs; (2) Commercial Costs = COGS + Mktg &amp; Sales Costs; (3) Other Operating Costs = Outsourcing Services + G&amp;A + Provisions + others; (4) Operating CAPEX excludes Financial Investments.</a:t>
          </a: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
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609600</xdr:colOff>
      <xdr:row>40</xdr:row>
      <xdr:rowOff>28575</xdr:rowOff>
    </xdr:from>
    <xdr:ext cx="7629525" cy="438150"/>
    <xdr:sp>
      <xdr:nvSpPr>
        <xdr:cNvPr id="1" name="Text Box 3"/>
        <xdr:cNvSpPr txBox="1">
          <a:spLocks noChangeArrowheads="1"/>
        </xdr:cNvSpPr>
      </xdr:nvSpPr>
      <xdr:spPr>
        <a:xfrm>
          <a:off x="2009775" y="6200775"/>
          <a:ext cx="76295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ju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(1)</a:t>
          </a: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 Direct Servicing Costs = Interconnection and Content + Leased Lines + Other Network Operating Costs; (2) Commercial Costs = COGS + Mktg &amp; Sales Costs; (3) Other Operating Costs = Outsourcing Services + G&amp;A + Provisions + others; (4) Operating CAPEX excludes Financial Investments.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20</xdr:row>
      <xdr:rowOff>19050</xdr:rowOff>
    </xdr:from>
    <xdr:ext cx="5772150" cy="504825"/>
    <xdr:sp>
      <xdr:nvSpPr>
        <xdr:cNvPr id="1" name="Text Box 4"/>
        <xdr:cNvSpPr txBox="1">
          <a:spLocks noChangeArrowheads="1"/>
        </xdr:cNvSpPr>
      </xdr:nvSpPr>
      <xdr:spPr>
        <a:xfrm>
          <a:off x="609600" y="3181350"/>
          <a:ext cx="577215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2004" rIns="27432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(1) Includes the businesses fully consolidated by Sonaecom; (2)</a:t>
          </a: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Includes</a:t>
          </a: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the</a:t>
          </a: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50% holding in Unipress, the 50% holding in Infosystems, the 45% holding in SIRS and </a:t>
          </a: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the </a:t>
          </a: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50% holding in ZOPT; </a:t>
          </a: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(3</a:t>
          </a: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) </a:t>
          </a: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This</a:t>
          </a: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 amount refers to t</a:t>
          </a: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he 2.14% holding in ZON OPTIMUS, recorded as 'Investment at fair value through profit or loss', being subject to share price changes; </a:t>
          </a:r>
          <a:r>
            <a:rPr lang="en-US" cap="none" sz="800" b="0" i="0" u="none" baseline="0">
              <a:solidFill>
                <a:srgbClr val="000000"/>
              </a:solidFill>
              <a:latin typeface="Sonae"/>
              <a:ea typeface="Sonae"/>
              <a:cs typeface="Sonae"/>
            </a:rPr>
            <a:t>(R) The values were adjusted in order to reflect, from 1 january 2014, Sonaecom, SGPS, S.A. structure following the merger between Zon and Optimus.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ublico_Fi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Tables%20Apoio\Wireline_Fin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Tables%20Apoio\Sonaecom_Fin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tables\Wireline_Fin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tables\Operacionais%20Mobile%20-%204Q%202012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tables\Operacionais%20Wireline%20-%204Q%202012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tables\Sonaecom_Headcount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tables\Operacionais%20Mobile%20-%202Q%202013.xlsx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tables\Operacionais%20Wireline%20-%202Q%202013.xlsx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Sonaecom_Fin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CF%20Scom%20Consolidado%20restated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SI_Fin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EA_SSI%20Indicators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ables\Sonaecom_Fi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tables\Mobile_Fi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tables\Optimus_Fi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tables\Online_Fin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tables\Publico_Oper_1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Tables%20Apoio\Optimus_Fin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Tables%20Apoio\Mobile_F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rter"/>
      <sheetName val="Half"/>
      <sheetName val="YTD"/>
    </sheetNames>
    <sheetDataSet>
      <sheetData sheetId="0">
        <row r="33">
          <cell r="B33">
            <v>-585.3630699999994</v>
          </cell>
          <cell r="C33">
            <v>-460.56974500000047</v>
          </cell>
          <cell r="D33">
            <v>-826.7907500000007</v>
          </cell>
        </row>
        <row r="63">
          <cell r="B63">
            <v>2770.048</v>
          </cell>
          <cell r="C63">
            <v>6182.273</v>
          </cell>
          <cell r="D63">
            <v>5260.261</v>
          </cell>
        </row>
        <row r="65">
          <cell r="B65">
            <v>1203.994</v>
          </cell>
          <cell r="C65">
            <v>3999.089</v>
          </cell>
          <cell r="D65">
            <v>4844.18996</v>
          </cell>
        </row>
        <row r="67">
          <cell r="B67">
            <v>50.914</v>
          </cell>
          <cell r="C67">
            <v>24.956175</v>
          </cell>
          <cell r="D67">
            <v>38.357</v>
          </cell>
        </row>
        <row r="68">
          <cell r="B68">
            <v>-2.231830406775665</v>
          </cell>
          <cell r="C68">
            <v>0.06638498054791461</v>
          </cell>
          <cell r="D68">
            <v>0.32590846433965326</v>
          </cell>
        </row>
        <row r="69">
          <cell r="B69">
            <v>-17.508959419308955</v>
          </cell>
          <cell r="C69">
            <v>-10.634326830762559</v>
          </cell>
          <cell r="D69">
            <v>-9.517691502403672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Quarterre"/>
      <sheetName val="Quarter"/>
      <sheetName val="YTD"/>
      <sheetName val="Half"/>
    </sheetNames>
    <sheetDataSet>
      <sheetData sheetId="0">
        <row r="7">
          <cell r="AR7">
            <v>54677.194279999996</v>
          </cell>
          <cell r="AS7">
            <v>52239.40759</v>
          </cell>
          <cell r="AT7">
            <v>56575.84802000001</v>
          </cell>
          <cell r="AU7">
            <v>56904.18035000002</v>
          </cell>
          <cell r="AX7">
            <v>220396.63024000003</v>
          </cell>
        </row>
        <row r="15">
          <cell r="AR15">
            <v>99.23697</v>
          </cell>
          <cell r="AS15">
            <v>298.78741999999994</v>
          </cell>
          <cell r="AT15">
            <v>273.33853000000005</v>
          </cell>
          <cell r="AU15">
            <v>331.1057800000001</v>
          </cell>
          <cell r="AX15">
            <v>1002.4687000000001</v>
          </cell>
        </row>
        <row r="16">
          <cell r="AR16">
            <v>50972.67969850279</v>
          </cell>
          <cell r="AS16">
            <v>47359.25426859897</v>
          </cell>
          <cell r="AT16">
            <v>51505.63326789722</v>
          </cell>
          <cell r="AU16">
            <v>54911.85205386774</v>
          </cell>
          <cell r="AX16">
            <v>204749.41928886672</v>
          </cell>
        </row>
        <row r="25">
          <cell r="AR25">
            <v>1351.28107</v>
          </cell>
          <cell r="AS25">
            <v>1510.70922</v>
          </cell>
          <cell r="AT25">
            <v>1418.86983</v>
          </cell>
          <cell r="AU25">
            <v>-631.5911900000004</v>
          </cell>
          <cell r="AX25">
            <v>3649.268929999999</v>
          </cell>
        </row>
        <row r="26">
          <cell r="AR26">
            <v>695.07478</v>
          </cell>
          <cell r="AS26">
            <v>657.5864099999997</v>
          </cell>
          <cell r="AT26">
            <v>627.1224900000002</v>
          </cell>
          <cell r="AU26">
            <v>835.4527</v>
          </cell>
          <cell r="AX26">
            <v>2815.2363800000003</v>
          </cell>
        </row>
        <row r="27">
          <cell r="AR27">
            <v>37519.95241</v>
          </cell>
          <cell r="AS27">
            <v>35528.25009</v>
          </cell>
          <cell r="AT27">
            <v>40076.70745000001</v>
          </cell>
          <cell r="AU27">
            <v>39700.82418</v>
          </cell>
          <cell r="AX27">
            <v>152825.73413</v>
          </cell>
        </row>
        <row r="28">
          <cell r="AR28">
            <v>2970.674328502786</v>
          </cell>
          <cell r="AS28">
            <v>1999.8443385989735</v>
          </cell>
          <cell r="AT28">
            <v>2009.3144878971998</v>
          </cell>
          <cell r="AU28">
            <v>5163.2283038677315</v>
          </cell>
          <cell r="AX28">
            <v>12143.06145886669</v>
          </cell>
        </row>
        <row r="29">
          <cell r="AR29">
            <v>11138.25925</v>
          </cell>
          <cell r="AS29">
            <v>10684.28265</v>
          </cell>
          <cell r="AT29">
            <v>10211.358670000001</v>
          </cell>
          <cell r="AU29">
            <v>8580.755679999997</v>
          </cell>
          <cell r="AX29">
            <v>40614.65624999999</v>
          </cell>
        </row>
        <row r="31">
          <cell r="AR31">
            <v>2452.4704814972038</v>
          </cell>
          <cell r="AS31">
            <v>3668.231521401035</v>
          </cell>
          <cell r="AT31">
            <v>3924.6834521027954</v>
          </cell>
          <cell r="AU31">
            <v>2955.025266132275</v>
          </cell>
          <cell r="AX31">
            <v>13000.41072113331</v>
          </cell>
        </row>
        <row r="32">
          <cell r="AR32">
            <v>0.04485362707051478</v>
          </cell>
          <cell r="AS32">
            <v>0.07021962328116506</v>
          </cell>
          <cell r="AT32">
            <v>0.06937029827136464</v>
          </cell>
          <cell r="AU32">
            <v>0.05192984501238448</v>
          </cell>
          <cell r="AX32">
            <v>0.058986431448505204</v>
          </cell>
        </row>
        <row r="43">
          <cell r="AR43">
            <v>5910.601031497214</v>
          </cell>
          <cell r="AS43">
            <v>6452.056121401027</v>
          </cell>
          <cell r="AT43">
            <v>3756.082322102802</v>
          </cell>
          <cell r="AU43">
            <v>7976.587856132271</v>
          </cell>
          <cell r="AX43">
            <v>24095.327331133314</v>
          </cell>
        </row>
        <row r="46">
          <cell r="AR46">
            <v>5910.601031497214</v>
          </cell>
          <cell r="AS46">
            <v>6452.056121401027</v>
          </cell>
          <cell r="AT46">
            <v>3756.082322102802</v>
          </cell>
          <cell r="AU46">
            <v>7976.587856132271</v>
          </cell>
          <cell r="AX46">
            <v>24095.327331133314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Quarterre"/>
      <sheetName val="Quarter"/>
      <sheetName val="YTD"/>
      <sheetName val="Half"/>
    </sheetNames>
    <sheetDataSet>
      <sheetData sheetId="0">
        <row r="7">
          <cell r="AR7">
            <v>215831.96454</v>
          </cell>
          <cell r="AS7">
            <v>209573.38870216</v>
          </cell>
          <cell r="AT7">
            <v>224903.4703479163</v>
          </cell>
          <cell r="AU7">
            <v>213325.59169611247</v>
          </cell>
          <cell r="AX7">
            <v>863634.4152861887</v>
          </cell>
        </row>
        <row r="10">
          <cell r="AR10">
            <v>2382.70713</v>
          </cell>
          <cell r="AS10">
            <v>1954.1307123465006</v>
          </cell>
          <cell r="AT10">
            <v>1957.5149868306996</v>
          </cell>
          <cell r="AU10">
            <v>2514.9291183896007</v>
          </cell>
          <cell r="AX10">
            <v>8809.2819475668</v>
          </cell>
        </row>
        <row r="11">
          <cell r="AR11">
            <v>157211.7208633884</v>
          </cell>
          <cell r="AS11">
            <v>143939.75494382318</v>
          </cell>
          <cell r="AT11">
            <v>158144.48996567118</v>
          </cell>
          <cell r="AU11">
            <v>153974.55289941013</v>
          </cell>
          <cell r="AX11">
            <v>613270.5186722929</v>
          </cell>
        </row>
        <row r="19">
          <cell r="AR19">
            <v>5583.6981</v>
          </cell>
          <cell r="AS19">
            <v>5647.276621014999</v>
          </cell>
          <cell r="AT19">
            <v>5791.162234910001</v>
          </cell>
          <cell r="AU19">
            <v>6676.5103739531</v>
          </cell>
          <cell r="AX19">
            <v>23698.6473298781</v>
          </cell>
        </row>
        <row r="20">
          <cell r="AR20">
            <v>24340.88352</v>
          </cell>
          <cell r="AS20">
            <v>22918.6308228855</v>
          </cell>
          <cell r="AT20">
            <v>23794.866816163398</v>
          </cell>
          <cell r="AU20">
            <v>21388.946332050502</v>
          </cell>
          <cell r="AX20">
            <v>92443.32749109941</v>
          </cell>
        </row>
        <row r="21">
          <cell r="AR21">
            <v>64448.68507000001</v>
          </cell>
          <cell r="AS21">
            <v>60092.60944025801</v>
          </cell>
          <cell r="AT21">
            <v>63179.885768739</v>
          </cell>
          <cell r="AU21">
            <v>59473.60244554002</v>
          </cell>
          <cell r="AX21">
            <v>247194.782724537</v>
          </cell>
        </row>
        <row r="22">
          <cell r="AR22">
            <v>35487.999608388345</v>
          </cell>
          <cell r="AS22">
            <v>27660.417138838347</v>
          </cell>
          <cell r="AT22">
            <v>38097.77955031647</v>
          </cell>
          <cell r="AU22">
            <v>37178.57894859473</v>
          </cell>
          <cell r="AX22">
            <v>138424.77524613787</v>
          </cell>
        </row>
        <row r="23">
          <cell r="AR23">
            <v>38517.850765</v>
          </cell>
          <cell r="AS23">
            <v>38915.3741628563</v>
          </cell>
          <cell r="AT23">
            <v>38863.120065362295</v>
          </cell>
          <cell r="AU23">
            <v>42609.93554717801</v>
          </cell>
          <cell r="AX23">
            <v>158906.2805403966</v>
          </cell>
        </row>
        <row r="25">
          <cell r="AR25">
            <v>55419.252706611594</v>
          </cell>
          <cell r="AS25">
            <v>61940.48784966832</v>
          </cell>
          <cell r="AT25">
            <v>62925.33313416583</v>
          </cell>
          <cell r="AU25">
            <v>55189.45754113886</v>
          </cell>
          <cell r="AX25">
            <v>235474.5312315846</v>
          </cell>
        </row>
        <row r="26">
          <cell r="AR26">
            <v>0.2567703668209015</v>
          </cell>
          <cell r="AS26">
            <v>0.29555511905997023</v>
          </cell>
          <cell r="AT26">
            <v>0.2797881821779938</v>
          </cell>
          <cell r="AU26">
            <v>0.25870997053066935</v>
          </cell>
          <cell r="AX26">
            <v>0.27265533547960075</v>
          </cell>
        </row>
        <row r="28">
          <cell r="AR28">
            <v>35672.87329587255</v>
          </cell>
          <cell r="AS28">
            <v>37200.88337797513</v>
          </cell>
          <cell r="AT28">
            <v>37563.712277540646</v>
          </cell>
          <cell r="AU28">
            <v>42864.171669836265</v>
          </cell>
          <cell r="AX28">
            <v>153301.6406212246</v>
          </cell>
        </row>
        <row r="29">
          <cell r="AR29">
            <v>19746.379410739042</v>
          </cell>
          <cell r="AS29">
            <v>24739.604471693194</v>
          </cell>
          <cell r="AT29">
            <v>25361.62085662518</v>
          </cell>
          <cell r="AU29">
            <v>12325.285871302593</v>
          </cell>
          <cell r="AX29">
            <v>82172.89061036002</v>
          </cell>
        </row>
        <row r="30">
          <cell r="AR30">
            <v>-2259.2587299999996</v>
          </cell>
          <cell r="AS30">
            <v>-2493.5017832354</v>
          </cell>
          <cell r="AT30">
            <v>-2075.9975370007</v>
          </cell>
          <cell r="AU30">
            <v>-2063.307833413601</v>
          </cell>
          <cell r="AX30">
            <v>-8892.0658836497</v>
          </cell>
        </row>
        <row r="31">
          <cell r="AR31">
            <v>1480.86487</v>
          </cell>
          <cell r="AS31">
            <v>1677.007718018</v>
          </cell>
          <cell r="AT31">
            <v>2337.5706906554</v>
          </cell>
          <cell r="AU31">
            <v>3080.0891317465</v>
          </cell>
          <cell r="AX31">
            <v>8575.532410419899</v>
          </cell>
        </row>
        <row r="32">
          <cell r="AR32">
            <v>3740.1236</v>
          </cell>
          <cell r="AS32">
            <v>4170.5095012534</v>
          </cell>
          <cell r="AT32">
            <v>4413.5682276561</v>
          </cell>
          <cell r="AU32">
            <v>5143.396965160101</v>
          </cell>
          <cell r="AX32">
            <v>17467.5982940696</v>
          </cell>
        </row>
        <row r="33">
          <cell r="AR33">
            <v>17487.12068073904</v>
          </cell>
          <cell r="AS33">
            <v>22246.102688457795</v>
          </cell>
          <cell r="AT33">
            <v>23285.62331962448</v>
          </cell>
          <cell r="AU33">
            <v>10261.978037888992</v>
          </cell>
          <cell r="AX33">
            <v>73280.8247267103</v>
          </cell>
        </row>
        <row r="34">
          <cell r="AR34">
            <v>-3804.450197370861</v>
          </cell>
          <cell r="AS34">
            <v>-4134.890687951423</v>
          </cell>
          <cell r="AT34">
            <v>1716.8321574591414</v>
          </cell>
          <cell r="AU34">
            <v>-4733.130960910049</v>
          </cell>
          <cell r="AX34">
            <v>-10955.639688773193</v>
          </cell>
        </row>
        <row r="35">
          <cell r="AR35">
            <v>13682.67048336818</v>
          </cell>
          <cell r="AS35">
            <v>18111.21200050637</v>
          </cell>
          <cell r="AT35">
            <v>25002.455477083622</v>
          </cell>
          <cell r="AU35">
            <v>5528.847076978943</v>
          </cell>
          <cell r="AX35">
            <v>62325.18503793712</v>
          </cell>
        </row>
        <row r="36">
          <cell r="AR36">
            <v>13655.54056336818</v>
          </cell>
          <cell r="AS36">
            <v>18147.83976050637</v>
          </cell>
          <cell r="AT36">
            <v>24981.989284663247</v>
          </cell>
          <cell r="AU36">
            <v>5502.016335818673</v>
          </cell>
          <cell r="AX36">
            <v>62287.38594435647</v>
          </cell>
        </row>
        <row r="37">
          <cell r="AR37">
            <v>27.12992</v>
          </cell>
          <cell r="AS37">
            <v>-36.62776</v>
          </cell>
          <cell r="AT37">
            <v>20.46619242037457</v>
          </cell>
          <cell r="AU37">
            <v>26.8307411602696</v>
          </cell>
          <cell r="AX37">
            <v>37.79909358064417</v>
          </cell>
        </row>
        <row r="39">
          <cell r="AR39">
            <v>23543.882871611655</v>
          </cell>
          <cell r="AS39">
            <v>30170.251127168554</v>
          </cell>
          <cell r="AT39">
            <v>28434.953564388343</v>
          </cell>
          <cell r="AU39">
            <v>156308.1122429378</v>
          </cell>
          <cell r="AX39">
            <v>238457.19980610634</v>
          </cell>
        </row>
        <row r="41">
          <cell r="AR41">
            <v>23517.662871611654</v>
          </cell>
          <cell r="AS41">
            <v>30154.271127168555</v>
          </cell>
          <cell r="AT41">
            <v>28380.03356438834</v>
          </cell>
          <cell r="AU41">
            <v>156270.1122429378</v>
          </cell>
          <cell r="AX41">
            <v>238322.07980610634</v>
          </cell>
        </row>
        <row r="45">
          <cell r="AR45">
            <v>1871244.88657</v>
          </cell>
          <cell r="AS45">
            <v>1853405.670049307</v>
          </cell>
          <cell r="AT45">
            <v>1927385.8420296873</v>
          </cell>
          <cell r="AU45">
            <v>2037480.793300691</v>
          </cell>
          <cell r="AX45">
            <v>2037480.793300691</v>
          </cell>
        </row>
        <row r="46">
          <cell r="AR46">
            <v>1503267.6494800001</v>
          </cell>
          <cell r="AS46">
            <v>1493326.643807274</v>
          </cell>
          <cell r="AT46">
            <v>1485960.1100610306</v>
          </cell>
          <cell r="AU46">
            <v>1597970.3380480327</v>
          </cell>
          <cell r="AX46">
            <v>1597970.3380480327</v>
          </cell>
        </row>
        <row r="47">
          <cell r="AR47">
            <v>870353.2203500001</v>
          </cell>
          <cell r="AS47">
            <v>863275.378010318</v>
          </cell>
          <cell r="AT47">
            <v>853945.446738499</v>
          </cell>
          <cell r="AU47">
            <v>972535.4370922691</v>
          </cell>
          <cell r="AX47">
            <v>972535.4370922691</v>
          </cell>
        </row>
        <row r="48">
          <cell r="AR48">
            <v>526111.72199</v>
          </cell>
          <cell r="AS48">
            <v>526088.34876</v>
          </cell>
          <cell r="AT48">
            <v>526133.7307999999</v>
          </cell>
          <cell r="AU48">
            <v>521103.72328999994</v>
          </cell>
          <cell r="AX48">
            <v>521103.72328999994</v>
          </cell>
        </row>
        <row r="49">
          <cell r="AR49">
            <v>212.32394</v>
          </cell>
          <cell r="AS49">
            <v>212.323940000022</v>
          </cell>
          <cell r="AT49">
            <v>215.893940000022</v>
          </cell>
          <cell r="AU49">
            <v>215.89393980202166</v>
          </cell>
          <cell r="AX49">
            <v>215.89393980202166</v>
          </cell>
        </row>
        <row r="50">
          <cell r="AR50">
            <v>106382.08252</v>
          </cell>
          <cell r="AS50">
            <v>103470.3924069559</v>
          </cell>
          <cell r="AT50">
            <v>105384.83789253156</v>
          </cell>
          <cell r="AU50">
            <v>103853.88050148168</v>
          </cell>
          <cell r="AX50">
            <v>103853.88050148168</v>
          </cell>
        </row>
        <row r="51">
          <cell r="AR51">
            <v>208.30068</v>
          </cell>
          <cell r="AS51">
            <v>280.20069</v>
          </cell>
          <cell r="AT51">
            <v>280.20069</v>
          </cell>
          <cell r="AU51">
            <v>261.40322448</v>
          </cell>
          <cell r="AX51">
            <v>261.40322448</v>
          </cell>
        </row>
        <row r="52">
          <cell r="AR52">
            <v>367977.23708999995</v>
          </cell>
          <cell r="AS52">
            <v>360079.02624203276</v>
          </cell>
          <cell r="AT52">
            <v>441425.73196865665</v>
          </cell>
          <cell r="AU52">
            <v>439510.4552526584</v>
          </cell>
          <cell r="AX52">
            <v>439510.4552526584</v>
          </cell>
        </row>
        <row r="53">
          <cell r="AR53">
            <v>106241.16815</v>
          </cell>
          <cell r="AS53">
            <v>109522.49893971338</v>
          </cell>
          <cell r="AT53">
            <v>133201.82477457766</v>
          </cell>
          <cell r="AU53">
            <v>146137.97395607186</v>
          </cell>
          <cell r="AX53">
            <v>146137.97395607186</v>
          </cell>
        </row>
        <row r="54">
          <cell r="AR54">
            <v>100808.10134</v>
          </cell>
          <cell r="AS54">
            <v>126142.02678520429</v>
          </cell>
          <cell r="AT54">
            <v>183025.31184258222</v>
          </cell>
          <cell r="AU54">
            <v>189350.0539576078</v>
          </cell>
          <cell r="AX54">
            <v>189350.0539576078</v>
          </cell>
        </row>
        <row r="55">
          <cell r="AR55">
            <v>160927.9676</v>
          </cell>
          <cell r="AS55">
            <v>124414.50051711513</v>
          </cell>
          <cell r="AT55">
            <v>125198.59535149678</v>
          </cell>
          <cell r="AU55">
            <v>104022.42733897873</v>
          </cell>
          <cell r="AX55">
            <v>104022.42733897873</v>
          </cell>
        </row>
        <row r="56">
          <cell r="AR56">
            <v>1000957.9957719919</v>
          </cell>
          <cell r="AS56">
            <v>1002527.8058999998</v>
          </cell>
          <cell r="AT56">
            <v>1028102.6654543999</v>
          </cell>
          <cell r="AU56">
            <v>1034400.96697919</v>
          </cell>
          <cell r="AX56">
            <v>1034400.96697919</v>
          </cell>
        </row>
        <row r="57">
          <cell r="AR57">
            <v>1000464.330629541</v>
          </cell>
          <cell r="AS57">
            <v>1002065.7216210349</v>
          </cell>
          <cell r="AT57">
            <v>1027616.1066158499</v>
          </cell>
          <cell r="AU57">
            <v>1033885.3131719299</v>
          </cell>
          <cell r="AX57">
            <v>1033885.3131719299</v>
          </cell>
        </row>
        <row r="58">
          <cell r="AR58">
            <v>493.66514245105</v>
          </cell>
          <cell r="AS58">
            <v>462.0841421254</v>
          </cell>
          <cell r="AT58">
            <v>486.558838646316</v>
          </cell>
          <cell r="AU58">
            <v>515.653807261613</v>
          </cell>
          <cell r="AX58">
            <v>515.653807261613</v>
          </cell>
        </row>
        <row r="59">
          <cell r="AR59">
            <v>870286.890008047</v>
          </cell>
          <cell r="AS59">
            <v>850877.8638538073</v>
          </cell>
          <cell r="AT59">
            <v>899283.1762051943</v>
          </cell>
          <cell r="AU59">
            <v>1003079.8260965997</v>
          </cell>
          <cell r="AX59">
            <v>1003079.8260965997</v>
          </cell>
        </row>
        <row r="60">
          <cell r="AR60">
            <v>458906.22533</v>
          </cell>
          <cell r="AS60">
            <v>460892.83010565233</v>
          </cell>
          <cell r="AT60">
            <v>405103.4516392842</v>
          </cell>
          <cell r="AU60">
            <v>441897.67979676876</v>
          </cell>
          <cell r="AX60">
            <v>441897.67979676876</v>
          </cell>
        </row>
        <row r="61">
          <cell r="AR61">
            <v>363173.47271</v>
          </cell>
          <cell r="AS61">
            <v>370217.56956</v>
          </cell>
          <cell r="AT61">
            <v>319067.40818562</v>
          </cell>
          <cell r="AU61">
            <v>320176.8566</v>
          </cell>
          <cell r="AX61">
            <v>320176.8566</v>
          </cell>
        </row>
        <row r="63">
          <cell r="AR63">
            <v>33632.49587</v>
          </cell>
          <cell r="AS63">
            <v>34199.10487</v>
          </cell>
          <cell r="AT63">
            <v>34547.64892</v>
          </cell>
          <cell r="AU63">
            <v>48549.956130164</v>
          </cell>
          <cell r="AX63">
            <v>48549.956130164</v>
          </cell>
        </row>
        <row r="64">
          <cell r="AR64">
            <v>62100.25675</v>
          </cell>
          <cell r="AS64">
            <v>56476.1556756524</v>
          </cell>
          <cell r="AT64">
            <v>51488.3945336642</v>
          </cell>
          <cell r="AU64">
            <v>73170.8670666048</v>
          </cell>
          <cell r="AX64">
            <v>73170.8670666048</v>
          </cell>
        </row>
        <row r="65">
          <cell r="AR65">
            <v>411380.664678047</v>
          </cell>
          <cell r="AS65">
            <v>389985.033748155</v>
          </cell>
          <cell r="AT65">
            <v>494179.72456591006</v>
          </cell>
          <cell r="AU65">
            <v>561182.146299831</v>
          </cell>
          <cell r="AX65">
            <v>561182.146299831</v>
          </cell>
        </row>
        <row r="66">
          <cell r="AR66">
            <v>41067.99853</v>
          </cell>
          <cell r="AS66">
            <v>30312.87867</v>
          </cell>
          <cell r="AT66">
            <v>121924.77314</v>
          </cell>
          <cell r="AU66">
            <v>118405.03135</v>
          </cell>
          <cell r="AX66">
            <v>118405.03135</v>
          </cell>
        </row>
        <row r="68">
          <cell r="AR68">
            <v>146563.075349231</v>
          </cell>
          <cell r="AS68">
            <v>143666.704766941</v>
          </cell>
          <cell r="AT68">
            <v>155791.136043191</v>
          </cell>
          <cell r="AU68">
            <v>172622.586363633</v>
          </cell>
          <cell r="AX68">
            <v>172622.586363633</v>
          </cell>
        </row>
        <row r="69">
          <cell r="AR69">
            <v>223749.590798816</v>
          </cell>
          <cell r="AS69">
            <v>216005.450311214</v>
          </cell>
          <cell r="AT69">
            <v>216463.815382719</v>
          </cell>
          <cell r="AU69">
            <v>270154.528586198</v>
          </cell>
          <cell r="AX69">
            <v>270154.528586198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Quarterre"/>
      <sheetName val="YTD"/>
      <sheetName val="Half"/>
      <sheetName val="Quarter"/>
    </sheetNames>
    <sheetDataSet>
      <sheetData sheetId="0">
        <row r="7">
          <cell r="B7">
            <v>55355.46437</v>
          </cell>
          <cell r="C7">
            <v>60233.8101</v>
          </cell>
          <cell r="D7">
            <v>53873.26372000001</v>
          </cell>
        </row>
        <row r="8">
          <cell r="B8">
            <v>53766.89365</v>
          </cell>
          <cell r="C8">
            <v>58271.29843</v>
          </cell>
          <cell r="D8">
            <v>52599.28295000001</v>
          </cell>
        </row>
        <row r="9">
          <cell r="B9">
            <v>23572.238180000004</v>
          </cell>
          <cell r="C9">
            <v>20822.41109</v>
          </cell>
          <cell r="D9">
            <v>20219.008930000004</v>
          </cell>
        </row>
        <row r="13">
          <cell r="B13">
            <v>30194.65546999999</v>
          </cell>
          <cell r="C13">
            <v>37448.88734</v>
          </cell>
          <cell r="D13">
            <v>32380.274020000004</v>
          </cell>
        </row>
        <row r="14">
          <cell r="B14">
            <v>1588.5707200000002</v>
          </cell>
          <cell r="C14">
            <v>1962.5116699999996</v>
          </cell>
          <cell r="D14">
            <v>1273.9807700000001</v>
          </cell>
        </row>
        <row r="15">
          <cell r="B15">
            <v>355.43353999999994</v>
          </cell>
          <cell r="C15">
            <v>351.65137</v>
          </cell>
          <cell r="D15">
            <v>207.42934000000002</v>
          </cell>
        </row>
        <row r="26">
          <cell r="B26">
            <v>899.4283</v>
          </cell>
          <cell r="C26">
            <v>927.3983999999999</v>
          </cell>
          <cell r="D26">
            <v>888.4272299999999</v>
          </cell>
        </row>
        <row r="27">
          <cell r="B27">
            <v>37625.18985</v>
          </cell>
          <cell r="C27">
            <v>43443.36971</v>
          </cell>
          <cell r="D27">
            <v>38845.57171999999</v>
          </cell>
        </row>
        <row r="28">
          <cell r="B28">
            <v>3984.360550000002</v>
          </cell>
          <cell r="C28">
            <v>4112.0624099999995</v>
          </cell>
          <cell r="D28">
            <v>3487.619950000003</v>
          </cell>
        </row>
        <row r="29">
          <cell r="B29">
            <v>9278.05362</v>
          </cell>
          <cell r="C29">
            <v>8315.128679999998</v>
          </cell>
          <cell r="D29">
            <v>7427.10769</v>
          </cell>
        </row>
        <row r="31">
          <cell r="B31">
            <v>3923.8655899999985</v>
          </cell>
          <cell r="C31">
            <v>3787.502270000011</v>
          </cell>
          <cell r="D31">
            <v>3431.9664700000135</v>
          </cell>
        </row>
        <row r="32">
          <cell r="B32">
            <v>0.07088488254334914</v>
          </cell>
          <cell r="C32">
            <v>0.06288000482971291</v>
          </cell>
          <cell r="D32">
            <v>0.06370444693748754</v>
          </cell>
        </row>
        <row r="43">
          <cell r="B43">
            <v>5313.947</v>
          </cell>
          <cell r="C43">
            <v>5618.50086</v>
          </cell>
          <cell r="D43">
            <v>4516.455099999999</v>
          </cell>
        </row>
        <row r="46">
          <cell r="B46">
            <v>5313.947</v>
          </cell>
          <cell r="C46">
            <v>5618.50086</v>
          </cell>
          <cell r="D46">
            <v>4516.455099999999</v>
          </cell>
        </row>
        <row r="47">
          <cell r="B47">
            <v>-1390.0814100000016</v>
          </cell>
          <cell r="C47">
            <v>-1830.9985899999892</v>
          </cell>
          <cell r="D47">
            <v>-1084.4886299999857</v>
          </cell>
        </row>
      </sheetData>
      <sheetData sheetId="1">
        <row r="7">
          <cell r="B7">
            <v>108755.9676</v>
          </cell>
          <cell r="C7">
            <v>114107.07382000002</v>
          </cell>
        </row>
        <row r="8">
          <cell r="B8">
            <v>106173.70108</v>
          </cell>
          <cell r="C8">
            <v>110870.58138000002</v>
          </cell>
        </row>
        <row r="9">
          <cell r="B9">
            <v>47540.70727</v>
          </cell>
          <cell r="C9">
            <v>41041.420020000005</v>
          </cell>
        </row>
        <row r="13">
          <cell r="B13">
            <v>58632.993809999985</v>
          </cell>
          <cell r="C13">
            <v>69829.16136</v>
          </cell>
        </row>
        <row r="14">
          <cell r="B14">
            <v>2582.26652</v>
          </cell>
          <cell r="C14">
            <v>3236.49244</v>
          </cell>
        </row>
        <row r="15">
          <cell r="B15">
            <v>530.0596999999999</v>
          </cell>
          <cell r="C15">
            <v>559.08071</v>
          </cell>
        </row>
        <row r="26">
          <cell r="B26">
            <v>1871.5939899999998</v>
          </cell>
          <cell r="C26">
            <v>1815.8256299999998</v>
          </cell>
        </row>
        <row r="27">
          <cell r="B27">
            <v>74906.98896000002</v>
          </cell>
          <cell r="C27">
            <v>82288.94142999999</v>
          </cell>
        </row>
        <row r="28">
          <cell r="B28">
            <v>7592.702430000007</v>
          </cell>
          <cell r="C28">
            <v>7599.6823600000025</v>
          </cell>
        </row>
        <row r="29">
          <cell r="B29">
            <v>17934.386270000003</v>
          </cell>
          <cell r="C29">
            <v>15742.236369999999</v>
          </cell>
        </row>
        <row r="31">
          <cell r="B31">
            <v>6980.355649999986</v>
          </cell>
          <cell r="C31">
            <v>7219.468740000024</v>
          </cell>
        </row>
        <row r="32">
          <cell r="B32">
            <v>0.06418365634586093</v>
          </cell>
          <cell r="C32">
            <v>0.06326924789420582</v>
          </cell>
        </row>
        <row r="43">
          <cell r="B43">
            <v>9567.64761</v>
          </cell>
          <cell r="C43">
            <v>10134.95596</v>
          </cell>
        </row>
        <row r="46">
          <cell r="B46">
            <v>9567.64761</v>
          </cell>
          <cell r="C46">
            <v>10134.95596</v>
          </cell>
        </row>
        <row r="47">
          <cell r="B47">
            <v>-2587.291960000014</v>
          </cell>
          <cell r="C47">
            <v>-2915.487219999975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Quarter"/>
      <sheetName val="Half"/>
      <sheetName val="YTD"/>
    </sheetNames>
    <sheetDataSet>
      <sheetData sheetId="0">
        <row r="3">
          <cell r="M3">
            <v>3639.3681226341105</v>
          </cell>
          <cell r="P3">
            <v>3566.2951226341106</v>
          </cell>
          <cell r="Q3">
            <v>3568.6231226341106</v>
          </cell>
        </row>
        <row r="4">
          <cell r="M4">
            <v>2435.5621226341104</v>
          </cell>
          <cell r="P4">
            <v>2367.3171226341105</v>
          </cell>
          <cell r="Q4">
            <v>2379.5151226341104</v>
          </cell>
        </row>
        <row r="5">
          <cell r="M5">
            <v>1203.806</v>
          </cell>
          <cell r="P5">
            <v>1198.978</v>
          </cell>
          <cell r="Q5">
            <v>1189.1080000000002</v>
          </cell>
        </row>
        <row r="7">
          <cell r="M7">
            <v>0.773</v>
          </cell>
          <cell r="P7">
            <v>1.323</v>
          </cell>
          <cell r="Q7">
            <v>2.328</v>
          </cell>
        </row>
        <row r="9">
          <cell r="M9">
            <v>0.3279590246913913</v>
          </cell>
          <cell r="P9">
            <v>0.3137514001003763</v>
          </cell>
          <cell r="Q9">
            <v>0.3160163995852591</v>
          </cell>
        </row>
        <row r="11">
          <cell r="M11">
            <v>0.7513101790326301</v>
          </cell>
          <cell r="P11">
            <v>0.7629066621659697</v>
          </cell>
          <cell r="Q11">
            <v>0.7592772157964085</v>
          </cell>
        </row>
        <row r="13">
          <cell r="M13">
            <v>44.02464036114757</v>
          </cell>
          <cell r="P13">
            <v>41.89798630355674</v>
          </cell>
          <cell r="Q13">
            <v>42.23350663805711</v>
          </cell>
        </row>
        <row r="14">
          <cell r="M14">
            <v>126.09010395725753</v>
          </cell>
          <cell r="P14">
            <v>122.55329103828011</v>
          </cell>
          <cell r="Q14">
            <v>124.53530808369055</v>
          </cell>
        </row>
        <row r="16">
          <cell r="M16">
            <v>12.494138641980125</v>
          </cell>
          <cell r="P16">
            <v>12.425607475595102</v>
          </cell>
          <cell r="Q16">
            <v>11.391120943254931</v>
          </cell>
        </row>
        <row r="17">
          <cell r="M17">
            <v>10.891260159586691</v>
          </cell>
          <cell r="P17">
            <v>10.9013564538427</v>
          </cell>
          <cell r="Q17">
            <v>10.26044328212563</v>
          </cell>
        </row>
        <row r="18">
          <cell r="M18">
            <v>1.6028784823934377</v>
          </cell>
          <cell r="P18">
            <v>1.524251021752397</v>
          </cell>
          <cell r="Q18">
            <v>1.130677661129305</v>
          </cell>
        </row>
        <row r="20">
          <cell r="M20">
            <v>0.09908897090143913</v>
          </cell>
          <cell r="P20">
            <v>0.10138942308545516</v>
          </cell>
          <cell r="Q20">
            <v>0.09146900681050099</v>
          </cell>
        </row>
      </sheetData>
      <sheetData sheetId="2">
        <row r="3">
          <cell r="C3">
            <v>3639.3681226341105</v>
          </cell>
          <cell r="D3">
            <v>3568.6231226341106</v>
          </cell>
        </row>
        <row r="4">
          <cell r="C4">
            <v>2435.5621226341104</v>
          </cell>
          <cell r="D4">
            <v>2379.5151226341104</v>
          </cell>
        </row>
        <row r="5">
          <cell r="C5">
            <v>1203.806</v>
          </cell>
          <cell r="D5">
            <v>1189.1080000000002</v>
          </cell>
        </row>
        <row r="7">
          <cell r="C7">
            <v>35.26994428211078</v>
          </cell>
          <cell r="D7">
            <v>-70.745</v>
          </cell>
        </row>
        <row r="9">
          <cell r="C9">
            <v>0.3247598691168853</v>
          </cell>
          <cell r="D9">
            <v>0.31774503387134617</v>
          </cell>
        </row>
        <row r="11">
          <cell r="C11">
            <v>0.7598235201308169</v>
          </cell>
          <cell r="D11">
            <v>0.7631056423660492</v>
          </cell>
        </row>
        <row r="13">
          <cell r="C13">
            <v>42.818677927301856</v>
          </cell>
          <cell r="D13">
            <v>41.65515574420125</v>
          </cell>
        </row>
        <row r="14">
          <cell r="C14">
            <v>126.14763994892589</v>
          </cell>
          <cell r="D14">
            <v>123.16467233133775</v>
          </cell>
        </row>
        <row r="16">
          <cell r="C16">
            <v>12.892053212306768</v>
          </cell>
          <cell r="D16">
            <v>11.96519608285805</v>
          </cell>
        </row>
        <row r="17">
          <cell r="C17">
            <v>11.180540768215819</v>
          </cell>
          <cell r="D17">
            <v>10.581598000759048</v>
          </cell>
        </row>
        <row r="18">
          <cell r="C18">
            <v>1.7115124440909515</v>
          </cell>
          <cell r="D18">
            <v>1.3835980820990008</v>
          </cell>
        </row>
        <row r="20">
          <cell r="C20">
            <v>0.10219813242266322</v>
          </cell>
          <cell r="D20">
            <v>0.09714795530547318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4Q2012"/>
    </sheetNames>
    <sheetDataSet>
      <sheetData sheetId="0">
        <row r="3">
          <cell r="I3">
            <v>375826</v>
          </cell>
          <cell r="L3">
            <v>344619</v>
          </cell>
          <cell r="M3">
            <v>334939</v>
          </cell>
        </row>
        <row r="5">
          <cell r="I5">
            <v>158449</v>
          </cell>
          <cell r="L5">
            <v>156897</v>
          </cell>
          <cell r="M5">
            <v>158472</v>
          </cell>
        </row>
        <row r="6">
          <cell r="I6">
            <v>113643.00000000006</v>
          </cell>
          <cell r="L6">
            <v>113181</v>
          </cell>
          <cell r="M6">
            <v>114798</v>
          </cell>
        </row>
        <row r="7">
          <cell r="I7">
            <v>34681</v>
          </cell>
          <cell r="L7">
            <v>31660</v>
          </cell>
          <cell r="M7">
            <v>30998</v>
          </cell>
        </row>
        <row r="8">
          <cell r="I8">
            <v>10125</v>
          </cell>
          <cell r="L8">
            <v>12056</v>
          </cell>
          <cell r="M8">
            <v>12676</v>
          </cell>
        </row>
        <row r="10">
          <cell r="I10">
            <v>217377</v>
          </cell>
          <cell r="L10">
            <v>187722</v>
          </cell>
          <cell r="M10">
            <v>176467</v>
          </cell>
        </row>
        <row r="11">
          <cell r="I11">
            <v>100253.99999999999</v>
          </cell>
          <cell r="L11">
            <v>79467</v>
          </cell>
          <cell r="M11">
            <v>72505</v>
          </cell>
        </row>
        <row r="12">
          <cell r="I12">
            <v>81654</v>
          </cell>
          <cell r="L12">
            <v>71243</v>
          </cell>
          <cell r="M12">
            <v>67542</v>
          </cell>
        </row>
        <row r="13">
          <cell r="I13">
            <v>35469</v>
          </cell>
          <cell r="L13">
            <v>37012</v>
          </cell>
          <cell r="M13">
            <v>36420</v>
          </cell>
        </row>
        <row r="15">
          <cell r="I15">
            <v>22.767672487176693</v>
          </cell>
          <cell r="L15">
            <v>21.637349837782256</v>
          </cell>
          <cell r="M15">
            <v>22.275344875960524</v>
          </cell>
        </row>
        <row r="18">
          <cell r="I18">
            <v>23.326095959920366</v>
          </cell>
          <cell r="M18">
            <v>22.590696208987538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Quarter"/>
      <sheetName val="Sheet1"/>
    </sheetNames>
    <sheetDataSet>
      <sheetData sheetId="0">
        <row r="8">
          <cell r="AW8">
            <v>2019</v>
          </cell>
          <cell r="AZ8">
            <v>1958</v>
          </cell>
          <cell r="BA8">
            <v>1960</v>
          </cell>
        </row>
        <row r="9">
          <cell r="AW9">
            <v>1025</v>
          </cell>
          <cell r="AZ9">
            <v>972</v>
          </cell>
          <cell r="BA9">
            <v>962</v>
          </cell>
        </row>
        <row r="11">
          <cell r="AW11">
            <v>243</v>
          </cell>
          <cell r="AZ11">
            <v>184</v>
          </cell>
          <cell r="BA11">
            <v>183</v>
          </cell>
        </row>
        <row r="12">
          <cell r="AW12">
            <v>9</v>
          </cell>
          <cell r="AZ12">
            <v>7</v>
          </cell>
          <cell r="BA12">
            <v>4</v>
          </cell>
        </row>
        <row r="14">
          <cell r="AW14">
            <v>603</v>
          </cell>
          <cell r="AZ14">
            <v>649</v>
          </cell>
          <cell r="BA14">
            <v>664</v>
          </cell>
        </row>
        <row r="15">
          <cell r="AW15">
            <v>118</v>
          </cell>
          <cell r="AZ15">
            <v>125</v>
          </cell>
          <cell r="BA15">
            <v>125</v>
          </cell>
        </row>
        <row r="16">
          <cell r="AW16">
            <v>21</v>
          </cell>
          <cell r="AZ16">
            <v>21</v>
          </cell>
          <cell r="BA16">
            <v>22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Quarter"/>
      <sheetName val="Half"/>
      <sheetName val="YTD"/>
    </sheetNames>
    <sheetDataSet>
      <sheetData sheetId="0">
        <row r="3">
          <cell r="O3">
            <v>3564.9721226341103</v>
          </cell>
          <cell r="R3">
            <v>3507.0531226341104</v>
          </cell>
          <cell r="S3">
            <v>3434.5981226341105</v>
          </cell>
        </row>
        <row r="4">
          <cell r="O4">
            <v>2364.33712263411</v>
          </cell>
          <cell r="R4">
            <v>2328.3551226341106</v>
          </cell>
          <cell r="S4">
            <v>2283.7201226341103</v>
          </cell>
        </row>
        <row r="5">
          <cell r="O5">
            <v>1200.6350000000002</v>
          </cell>
          <cell r="R5">
            <v>1178.6979999999999</v>
          </cell>
          <cell r="S5">
            <v>1150.8780000000002</v>
          </cell>
        </row>
        <row r="7">
          <cell r="O7">
            <v>-44.896</v>
          </cell>
          <cell r="R7">
            <v>-61.57</v>
          </cell>
          <cell r="S7">
            <v>-72.455</v>
          </cell>
        </row>
        <row r="9">
          <cell r="O9">
            <v>0.32768924835613994</v>
          </cell>
          <cell r="R9">
            <v>0.3104844510889999</v>
          </cell>
          <cell r="S9">
            <v>0.322979685899336</v>
          </cell>
        </row>
        <row r="11">
          <cell r="O11">
            <v>0.7655217017574211</v>
          </cell>
          <cell r="R11">
            <v>0.7915640893715501</v>
          </cell>
          <cell r="S11">
            <v>0.7952112734215233</v>
          </cell>
        </row>
        <row r="13">
          <cell r="O13">
            <v>41.91119963935854</v>
          </cell>
          <cell r="R13">
            <v>39.178448112926475</v>
          </cell>
          <cell r="S13">
            <v>39.14118425737744</v>
          </cell>
        </row>
        <row r="14">
          <cell r="O14">
            <v>123.41588379019903</v>
          </cell>
          <cell r="R14">
            <v>120.721346566507</v>
          </cell>
          <cell r="S14">
            <v>122.93351288135757</v>
          </cell>
        </row>
        <row r="16">
          <cell r="O16">
            <v>12.014724971315227</v>
          </cell>
          <cell r="R16">
            <v>10.989814491302154</v>
          </cell>
          <cell r="S16">
            <v>11.294924191648406</v>
          </cell>
        </row>
        <row r="17">
          <cell r="O17">
            <v>10.569846089017641</v>
          </cell>
          <cell r="R17">
            <v>10.08400857467182</v>
          </cell>
          <cell r="S17">
            <v>10.241805371006398</v>
          </cell>
        </row>
        <row r="18">
          <cell r="O18">
            <v>1.4448788822975873</v>
          </cell>
          <cell r="R18">
            <v>0.9058059166303316</v>
          </cell>
          <cell r="S18">
            <v>1.0531188206420077</v>
          </cell>
        </row>
        <row r="20">
          <cell r="O20">
            <v>0.0973515288497198</v>
          </cell>
          <cell r="R20">
            <v>0.09103455854220213</v>
          </cell>
          <cell r="S20">
            <v>0.09187831639163417</v>
          </cell>
        </row>
      </sheetData>
      <sheetData sheetId="2">
        <row r="3">
          <cell r="D3">
            <v>3564.9721226341103</v>
          </cell>
          <cell r="E3">
            <v>3434.5981226341105</v>
          </cell>
        </row>
        <row r="4">
          <cell r="D4">
            <v>2364.33712263411</v>
          </cell>
          <cell r="E4">
            <v>2283.7201226341103</v>
          </cell>
        </row>
        <row r="5">
          <cell r="D5">
            <v>1200.6350000000002</v>
          </cell>
          <cell r="E5">
            <v>1150.8780000000002</v>
          </cell>
        </row>
        <row r="7">
          <cell r="D7">
            <v>-74.396</v>
          </cell>
          <cell r="E7">
            <v>-134.025</v>
          </cell>
        </row>
        <row r="9">
          <cell r="D9">
            <v>0.3204515207746531</v>
          </cell>
          <cell r="E9">
            <v>0.31676303172754156</v>
          </cell>
        </row>
        <row r="11">
          <cell r="D11">
            <v>0.7649759259768583</v>
          </cell>
          <cell r="E11">
            <v>0.7944439140563024</v>
          </cell>
        </row>
        <row r="13">
          <cell r="D13">
            <v>41.24849376789443</v>
          </cell>
          <cell r="E13">
            <v>39.15997895377346</v>
          </cell>
        </row>
        <row r="14">
          <cell r="D14">
            <v>122.7895981280107</v>
          </cell>
          <cell r="E14">
            <v>121.8177669755049</v>
          </cell>
        </row>
        <row r="16">
          <cell r="D16">
            <v>12.020459741491408</v>
          </cell>
          <cell r="E16">
            <v>11.141036621481573</v>
          </cell>
        </row>
        <row r="17">
          <cell r="D17">
            <v>10.581631484956699</v>
          </cell>
          <cell r="E17">
            <v>10.16221771600729</v>
          </cell>
        </row>
        <row r="18">
          <cell r="D18">
            <v>1.4388282565347106</v>
          </cell>
          <cell r="E18">
            <v>0.9788189054742817</v>
          </cell>
        </row>
        <row r="20">
          <cell r="D20">
            <v>0.0978947722343698</v>
          </cell>
          <cell r="E20">
            <v>0.09145658222188403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2Q2013"/>
    </sheetNames>
    <sheetDataSet>
      <sheetData sheetId="0">
        <row r="3">
          <cell r="K3">
            <v>354449</v>
          </cell>
          <cell r="N3">
            <v>330019</v>
          </cell>
          <cell r="O3">
            <v>339281</v>
          </cell>
        </row>
        <row r="5">
          <cell r="K5">
            <v>155143</v>
          </cell>
          <cell r="N5">
            <v>157585</v>
          </cell>
          <cell r="O5">
            <v>160268</v>
          </cell>
        </row>
        <row r="6">
          <cell r="K6">
            <v>111039</v>
          </cell>
          <cell r="N6">
            <v>113914</v>
          </cell>
          <cell r="O6">
            <v>116530</v>
          </cell>
        </row>
        <row r="7">
          <cell r="K7">
            <v>32472</v>
          </cell>
          <cell r="N7">
            <v>30487</v>
          </cell>
          <cell r="O7">
            <v>30039</v>
          </cell>
        </row>
        <row r="8">
          <cell r="K8">
            <v>11632</v>
          </cell>
          <cell r="N8">
            <v>13184</v>
          </cell>
          <cell r="O8">
            <v>13699</v>
          </cell>
        </row>
        <row r="10">
          <cell r="K10">
            <v>199306</v>
          </cell>
          <cell r="N10">
            <v>172434</v>
          </cell>
          <cell r="O10">
            <v>179013</v>
          </cell>
        </row>
        <row r="11">
          <cell r="K11">
            <v>88147</v>
          </cell>
          <cell r="N11">
            <v>69646</v>
          </cell>
          <cell r="O11">
            <v>69585</v>
          </cell>
        </row>
        <row r="12">
          <cell r="K12">
            <v>74229</v>
          </cell>
          <cell r="N12">
            <v>65942</v>
          </cell>
          <cell r="O12">
            <v>70678</v>
          </cell>
        </row>
        <row r="13">
          <cell r="K13">
            <v>36930</v>
          </cell>
          <cell r="N13">
            <v>36846</v>
          </cell>
          <cell r="O13">
            <v>38750</v>
          </cell>
        </row>
        <row r="15">
          <cell r="K15">
            <v>23.377764913985356</v>
          </cell>
          <cell r="N15">
            <v>22.01096055817574</v>
          </cell>
          <cell r="O15">
            <v>22.434734961286477</v>
          </cell>
        </row>
        <row r="18">
          <cell r="K18">
            <v>23.195958451970704</v>
          </cell>
          <cell r="O18">
            <v>22.223951192449274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Quarterre"/>
      <sheetName val="YTD"/>
      <sheetName val="Half"/>
    </sheetNames>
    <sheetDataSet>
      <sheetData sheetId="0">
        <row r="7">
          <cell r="B7">
            <v>34433.007930628875</v>
          </cell>
          <cell r="C7">
            <v>34497.3295458469</v>
          </cell>
          <cell r="D7">
            <v>31123.407425758283</v>
          </cell>
          <cell r="AV7">
            <v>25671.0098163766</v>
          </cell>
          <cell r="AW7">
            <v>25394.90588185451</v>
          </cell>
          <cell r="AX7">
            <v>27214.6539180315</v>
          </cell>
          <cell r="AY7">
            <v>26063.30398064782</v>
          </cell>
          <cell r="AZ7">
            <v>30967.12486746459</v>
          </cell>
          <cell r="BA7">
            <v>34433.007930628875</v>
          </cell>
          <cell r="BB7">
            <v>33067.38338492633</v>
          </cell>
        </row>
        <row r="8">
          <cell r="B8">
            <v>25691.436410628878</v>
          </cell>
          <cell r="C8">
            <v>24526.794915846902</v>
          </cell>
          <cell r="D8">
            <v>23208.370635758285</v>
          </cell>
          <cell r="AV8">
            <v>15767.392716376598</v>
          </cell>
          <cell r="AW8">
            <v>17944.917591854508</v>
          </cell>
          <cell r="AX8">
            <v>18720.24653303149</v>
          </cell>
          <cell r="AY8">
            <v>19663.303290647833</v>
          </cell>
          <cell r="AZ8">
            <v>24500.158071464593</v>
          </cell>
          <cell r="BA8">
            <v>25691.436410628878</v>
          </cell>
          <cell r="BB8">
            <v>23511.221309926324</v>
          </cell>
        </row>
        <row r="9">
          <cell r="B9">
            <v>8741.57152</v>
          </cell>
          <cell r="C9">
            <v>9970.534629999998</v>
          </cell>
          <cell r="D9">
            <v>7915.03679</v>
          </cell>
          <cell r="AV9">
            <v>9903.617100000001</v>
          </cell>
          <cell r="AW9">
            <v>7449.988289999999</v>
          </cell>
          <cell r="AX9">
            <v>8494.407385000011</v>
          </cell>
          <cell r="AY9">
            <v>6400.000689999984</v>
          </cell>
          <cell r="AZ9">
            <v>6466.966795999998</v>
          </cell>
          <cell r="BA9">
            <v>8741.57152</v>
          </cell>
          <cell r="BB9">
            <v>9556.162075000007</v>
          </cell>
        </row>
        <row r="10">
          <cell r="AV10">
            <v>613.7706841855</v>
          </cell>
          <cell r="AW10">
            <v>297.0828099119</v>
          </cell>
          <cell r="AX10">
            <v>131.6145408354003</v>
          </cell>
          <cell r="AY10">
            <v>971.5371179338008</v>
          </cell>
          <cell r="AZ10">
            <v>383.88998613369995</v>
          </cell>
          <cell r="BA10">
            <v>456.6735302301988</v>
          </cell>
          <cell r="BB10">
            <v>1805.6942083711026</v>
          </cell>
        </row>
        <row r="11">
          <cell r="B11">
            <v>32128.485849226407</v>
          </cell>
          <cell r="C11">
            <v>33499.40817886851</v>
          </cell>
          <cell r="D11">
            <v>29711.182547634995</v>
          </cell>
          <cell r="AV11">
            <v>27264.985565152703</v>
          </cell>
          <cell r="AW11">
            <v>26750.7520276896</v>
          </cell>
          <cell r="AX11">
            <v>28859.924577070393</v>
          </cell>
          <cell r="AY11">
            <v>28588.215031220807</v>
          </cell>
          <cell r="AZ11">
            <v>29205.8051290831</v>
          </cell>
          <cell r="BA11">
            <v>32128.485849226407</v>
          </cell>
          <cell r="BB11">
            <v>32205.6352468413</v>
          </cell>
        </row>
        <row r="20">
          <cell r="AV20">
            <v>9537.0977079016</v>
          </cell>
          <cell r="AW20">
            <v>10412.064255861698</v>
          </cell>
          <cell r="AX20">
            <v>10710.095735181398</v>
          </cell>
          <cell r="AY20">
            <v>11978.294586519902</v>
          </cell>
          <cell r="AZ20">
            <v>11324.5524142813</v>
          </cell>
          <cell r="BA20">
            <v>11143.92416906435</v>
          </cell>
          <cell r="BB20">
            <v>11404.14480729475</v>
          </cell>
        </row>
        <row r="22">
          <cell r="AV22">
            <v>8475.164657789303</v>
          </cell>
          <cell r="AW22">
            <v>6382.4772255398</v>
          </cell>
          <cell r="AX22">
            <v>8406.109349484497</v>
          </cell>
          <cell r="AY22">
            <v>5467.886865746001</v>
          </cell>
          <cell r="AZ22">
            <v>5658.077434466501</v>
          </cell>
          <cell r="BA22">
            <v>7761.632412348699</v>
          </cell>
          <cell r="BB22">
            <v>8707.411586175303</v>
          </cell>
        </row>
        <row r="23">
          <cell r="AV23">
            <v>9252.723199461801</v>
          </cell>
          <cell r="AW23">
            <v>9956.2105462881</v>
          </cell>
          <cell r="AX23">
            <v>9743.719492404496</v>
          </cell>
          <cell r="AY23">
            <v>11142.033578954903</v>
          </cell>
          <cell r="AZ23">
            <v>12223.175280335297</v>
          </cell>
          <cell r="BA23">
            <v>13222.929267813352</v>
          </cell>
          <cell r="BB23">
            <v>12094.07885337125</v>
          </cell>
        </row>
        <row r="25">
          <cell r="B25">
            <v>2761.1956116326655</v>
          </cell>
          <cell r="C25">
            <v>1386.4538342551896</v>
          </cell>
          <cell r="D25">
            <v>1749.5071662449882</v>
          </cell>
          <cell r="AV25">
            <v>-980.205064590602</v>
          </cell>
          <cell r="AW25">
            <v>-1058.7633359231913</v>
          </cell>
          <cell r="AX25">
            <v>-1513.656118203493</v>
          </cell>
          <cell r="AY25">
            <v>-1553.3739326391878</v>
          </cell>
          <cell r="AZ25">
            <v>2145.2097245151926</v>
          </cell>
          <cell r="BA25">
            <v>2761.1956116326655</v>
          </cell>
          <cell r="BB25">
            <v>2667.442346456137</v>
          </cell>
        </row>
        <row r="26">
          <cell r="B26">
            <v>7701.15674</v>
          </cell>
          <cell r="C26">
            <v>3929.3506219999936</v>
          </cell>
          <cell r="D26">
            <v>5044.290051</v>
          </cell>
          <cell r="AV26">
            <v>64.5758</v>
          </cell>
          <cell r="AW26">
            <v>62.47586</v>
          </cell>
          <cell r="AX26">
            <v>265.36337</v>
          </cell>
          <cell r="AY26">
            <v>-359.5566</v>
          </cell>
          <cell r="AZ26">
            <v>7054.20693</v>
          </cell>
          <cell r="BA26">
            <v>7701.15674</v>
          </cell>
          <cell r="BB26">
            <v>7587.187467500002</v>
          </cell>
        </row>
        <row r="27">
          <cell r="AV27">
            <v>24767.73837</v>
          </cell>
          <cell r="AW27">
            <v>28332.02302</v>
          </cell>
          <cell r="AX27">
            <v>32574.058699999994</v>
          </cell>
          <cell r="AY27">
            <v>22932.009410000013</v>
          </cell>
        </row>
        <row r="28">
          <cell r="B28">
            <v>0.08019036899696831</v>
          </cell>
          <cell r="C28">
            <v>0.04019017855896916</v>
          </cell>
          <cell r="D28">
            <v>0.0562119417810617</v>
          </cell>
        </row>
        <row r="30">
          <cell r="B30">
            <v>1022.3745053572994</v>
          </cell>
          <cell r="C30">
            <v>2033.9982911685001</v>
          </cell>
          <cell r="D30">
            <v>1421.6499396861</v>
          </cell>
          <cell r="AV30">
            <v>3296.4654773023976</v>
          </cell>
          <cell r="AW30">
            <v>2902.7840560396994</v>
          </cell>
          <cell r="AX30">
            <v>2311.186490411602</v>
          </cell>
          <cell r="AY30">
            <v>5633.053933123412</v>
          </cell>
          <cell r="AZ30">
            <v>2067.166904684701</v>
          </cell>
          <cell r="BA30">
            <v>1022.3745053572994</v>
          </cell>
          <cell r="BB30">
            <v>2152.757995616497</v>
          </cell>
        </row>
        <row r="31">
          <cell r="B31">
            <v>9439.977846275367</v>
          </cell>
          <cell r="C31">
            <v>3281.806165086683</v>
          </cell>
          <cell r="D31">
            <v>5372.147277558888</v>
          </cell>
          <cell r="AV31">
            <v>20555.643628107</v>
          </cell>
          <cell r="AW31">
            <v>24432.95148803711</v>
          </cell>
          <cell r="AX31">
            <v>29014.5794613849</v>
          </cell>
          <cell r="AY31">
            <v>15386.024944237413</v>
          </cell>
          <cell r="AZ31">
            <v>7132.249749830492</v>
          </cell>
          <cell r="BA31">
            <v>9439.977846275367</v>
          </cell>
          <cell r="BB31">
            <v>8101.871818339641</v>
          </cell>
        </row>
        <row r="32">
          <cell r="B32">
            <v>2626.90705866045</v>
          </cell>
          <cell r="C32">
            <v>-8537.89185016423</v>
          </cell>
          <cell r="D32">
            <v>2214.9539993371</v>
          </cell>
          <cell r="AV32">
            <v>-3270.4819046871</v>
          </cell>
          <cell r="AW32">
            <v>-3094.4809866141986</v>
          </cell>
          <cell r="AX32">
            <v>-3543.8247203636993</v>
          </cell>
          <cell r="AY32">
            <v>-4041.0957031525513</v>
          </cell>
          <cell r="AZ32">
            <v>2996.9404794167012</v>
          </cell>
          <cell r="BA32">
            <v>2626.90705866045</v>
          </cell>
          <cell r="BB32">
            <v>15468.688666675143</v>
          </cell>
        </row>
        <row r="33">
          <cell r="AV33">
            <v>1041.6920325809997</v>
          </cell>
          <cell r="AW33">
            <v>469.7813097212013</v>
          </cell>
          <cell r="AX33">
            <v>388.1400458685003</v>
          </cell>
          <cell r="AY33">
            <v>661.25133727735</v>
          </cell>
          <cell r="AZ33">
            <v>6591.5919409586</v>
          </cell>
          <cell r="BA33">
            <v>6148.4645383962</v>
          </cell>
          <cell r="BB33">
            <v>19400.216797431996</v>
          </cell>
        </row>
        <row r="34">
          <cell r="AV34">
            <v>4312.1739372680995</v>
          </cell>
          <cell r="AW34">
            <v>3564.2622963353997</v>
          </cell>
          <cell r="AX34">
            <v>3931.9647662321995</v>
          </cell>
          <cell r="AY34">
            <v>4702.347040429901</v>
          </cell>
          <cell r="AZ34">
            <v>3594.651461541899</v>
          </cell>
          <cell r="BA34">
            <v>3521.55747973575</v>
          </cell>
          <cell r="BB34">
            <v>3931.528130756853</v>
          </cell>
        </row>
        <row r="35">
          <cell r="B35">
            <v>12066.884904935818</v>
          </cell>
          <cell r="C35">
            <v>-5256.085685077546</v>
          </cell>
          <cell r="D35">
            <v>7587.101276895988</v>
          </cell>
          <cell r="AV35">
            <v>17285.1617234199</v>
          </cell>
          <cell r="AW35">
            <v>21338.47050142291</v>
          </cell>
          <cell r="AX35">
            <v>25470.7547410212</v>
          </cell>
          <cell r="AY35">
            <v>11344.929241084861</v>
          </cell>
          <cell r="AZ35">
            <v>10129.190229247193</v>
          </cell>
          <cell r="BA35">
            <v>12066.884904935818</v>
          </cell>
          <cell r="BB35">
            <v>23570.560485014787</v>
          </cell>
        </row>
        <row r="36">
          <cell r="B36">
            <v>-1071.6067959051102</v>
          </cell>
          <cell r="C36">
            <v>656.9526004780998</v>
          </cell>
          <cell r="D36">
            <v>-422.47497989199996</v>
          </cell>
          <cell r="AV36">
            <v>-319.597279070003</v>
          </cell>
          <cell r="AW36">
            <v>-165.3689526580805</v>
          </cell>
          <cell r="AX36">
            <v>301.6085396628876</v>
          </cell>
          <cell r="AY36">
            <v>176.09228950137089</v>
          </cell>
          <cell r="AZ36">
            <v>-799.018002974797</v>
          </cell>
          <cell r="BA36">
            <v>-1071.6067959051102</v>
          </cell>
          <cell r="BB36">
            <v>-882.0803226928929</v>
          </cell>
        </row>
        <row r="37">
          <cell r="B37">
            <v>10995.278109030707</v>
          </cell>
          <cell r="C37">
            <v>-4599.133084599446</v>
          </cell>
          <cell r="D37">
            <v>7164.626297003988</v>
          </cell>
          <cell r="AV37">
            <v>16965.564444349897</v>
          </cell>
          <cell r="AW37">
            <v>21173.10154876483</v>
          </cell>
          <cell r="AX37">
            <v>25772.363280684087</v>
          </cell>
          <cell r="AY37">
            <v>11521.021530586231</v>
          </cell>
          <cell r="AZ37">
            <v>9330.172226272396</v>
          </cell>
          <cell r="BA37">
            <v>10995.278109030707</v>
          </cell>
          <cell r="BB37">
            <v>22688.480162321895</v>
          </cell>
        </row>
        <row r="38">
          <cell r="B38">
            <v>11007.935676792062</v>
          </cell>
          <cell r="C38">
            <v>-4613.996527125458</v>
          </cell>
          <cell r="D38">
            <v>7183.867851715028</v>
          </cell>
          <cell r="AV38">
            <v>16977.541449081953</v>
          </cell>
          <cell r="AW38">
            <v>21156.892842548546</v>
          </cell>
          <cell r="AX38">
            <v>25767.674175317592</v>
          </cell>
          <cell r="AY38">
            <v>11517.270780415278</v>
          </cell>
          <cell r="AZ38">
            <v>9322.582258625052</v>
          </cell>
          <cell r="BA38">
            <v>11007.935676792062</v>
          </cell>
          <cell r="BB38">
            <v>22696.537692424426</v>
          </cell>
        </row>
        <row r="39">
          <cell r="AV39">
            <v>-11.9770047320568</v>
          </cell>
          <cell r="AW39">
            <v>16.208706216281</v>
          </cell>
          <cell r="AX39">
            <v>4.689105366494151</v>
          </cell>
          <cell r="AY39">
            <v>3.7507501709524496</v>
          </cell>
          <cell r="AZ39">
            <v>7.58996764734288</v>
          </cell>
          <cell r="BA39">
            <v>-12.657567761354342</v>
          </cell>
          <cell r="BB39">
            <v>-8.05753010253124</v>
          </cell>
        </row>
        <row r="41">
          <cell r="AV41">
            <v>822.64687</v>
          </cell>
          <cell r="AW41">
            <v>10336.04586</v>
          </cell>
          <cell r="AX41">
            <v>1018.32512</v>
          </cell>
          <cell r="AY41">
            <v>3618.54966</v>
          </cell>
          <cell r="AZ41">
            <v>1504.4363600000001</v>
          </cell>
          <cell r="BA41">
            <v>1916.56429</v>
          </cell>
          <cell r="BB41">
            <v>1422.87984</v>
          </cell>
        </row>
        <row r="42">
          <cell r="AV42">
            <v>822.64687</v>
          </cell>
          <cell r="AW42">
            <v>302.69586</v>
          </cell>
          <cell r="AX42">
            <v>1018.32512</v>
          </cell>
          <cell r="AY42">
            <v>3618.54966</v>
          </cell>
          <cell r="AZ42">
            <v>1076.98036</v>
          </cell>
          <cell r="BA42">
            <v>1914.31959</v>
          </cell>
          <cell r="BB42">
            <v>1424.07384</v>
          </cell>
        </row>
        <row r="49">
          <cell r="AV49">
            <v>1536601.612518255</v>
          </cell>
          <cell r="AW49">
            <v>1545432.614150028</v>
          </cell>
          <cell r="AX49">
            <v>1518901.9277598034</v>
          </cell>
          <cell r="AY49">
            <v>1521740.6725874816</v>
          </cell>
          <cell r="AZ49">
            <v>1859865.281580064</v>
          </cell>
          <cell r="BA49">
            <v>1853116.8337169134</v>
          </cell>
          <cell r="BB49">
            <v>1196165.302147355</v>
          </cell>
        </row>
        <row r="50">
          <cell r="AV50">
            <v>1353535.4837991444</v>
          </cell>
          <cell r="AW50">
            <v>929234.1685241539</v>
          </cell>
          <cell r="AX50">
            <v>1333086.6816327232</v>
          </cell>
          <cell r="AY50">
            <v>1334601.701418572</v>
          </cell>
          <cell r="AZ50">
            <v>1568292.321490631</v>
          </cell>
          <cell r="BA50">
            <v>1556548.552160054</v>
          </cell>
          <cell r="BB50">
            <v>771307.6302800718</v>
          </cell>
        </row>
        <row r="51">
          <cell r="AV51">
            <v>11327.280675134252</v>
          </cell>
          <cell r="AW51">
            <v>9333.769573856782</v>
          </cell>
          <cell r="AX51">
            <v>8051.3339404707585</v>
          </cell>
          <cell r="AY51">
            <v>17153.641530287823</v>
          </cell>
          <cell r="AZ51">
            <v>948315.1670073329</v>
          </cell>
          <cell r="BA51">
            <v>939506.3327008953</v>
          </cell>
          <cell r="BB51">
            <v>19542.108440982527</v>
          </cell>
        </row>
        <row r="52">
          <cell r="AV52">
            <v>35631.68547</v>
          </cell>
          <cell r="AW52">
            <v>44167.55492</v>
          </cell>
          <cell r="AX52">
            <v>44410.290740000004</v>
          </cell>
          <cell r="AY52">
            <v>32835.165700000005</v>
          </cell>
          <cell r="AZ52">
            <v>518556.87638000003</v>
          </cell>
          <cell r="BA52">
            <v>518419.06106999994</v>
          </cell>
          <cell r="BB52">
            <v>29615.901964647397</v>
          </cell>
        </row>
        <row r="53">
          <cell r="AV53">
            <v>1300718.69762</v>
          </cell>
          <cell r="AW53">
            <v>870102.10763</v>
          </cell>
          <cell r="AX53">
            <v>1274733.0033549997</v>
          </cell>
          <cell r="AY53">
            <v>1278475.72103</v>
          </cell>
          <cell r="AZ53">
            <v>1363.6130700002</v>
          </cell>
          <cell r="BA53">
            <v>1293.8695300002</v>
          </cell>
          <cell r="BB53">
            <v>716575.2694499998</v>
          </cell>
        </row>
        <row r="54">
          <cell r="AV54">
            <v>5685.98047782279</v>
          </cell>
          <cell r="AW54">
            <v>5452.25958150776</v>
          </cell>
          <cell r="AX54">
            <v>5370.79940038454</v>
          </cell>
          <cell r="AY54">
            <v>6071.29323571782</v>
          </cell>
          <cell r="AZ54">
            <v>98064.903763298</v>
          </cell>
          <cell r="BA54">
            <v>95217.8456391584</v>
          </cell>
          <cell r="BB54">
            <v>5531.9733244420995</v>
          </cell>
        </row>
        <row r="55">
          <cell r="AV55">
            <v>171.83955618750002</v>
          </cell>
          <cell r="AW55">
            <v>178.4768187894</v>
          </cell>
          <cell r="AX55">
            <v>521.2541968683</v>
          </cell>
          <cell r="AY55">
            <v>65.8799225663999</v>
          </cell>
          <cell r="AZ55">
            <v>1991.76127</v>
          </cell>
          <cell r="BA55">
            <v>2111.44322</v>
          </cell>
          <cell r="BB55">
            <v>42.3771000000001</v>
          </cell>
        </row>
        <row r="56">
          <cell r="AV56">
            <v>183066.1287191105</v>
          </cell>
          <cell r="AW56">
            <v>616198.4456258741</v>
          </cell>
          <cell r="AX56">
            <v>185815.24612708017</v>
          </cell>
          <cell r="AY56">
            <v>187138.97116890945</v>
          </cell>
          <cell r="AZ56">
            <v>291572.960089433</v>
          </cell>
          <cell r="BA56">
            <v>296568.2815568594</v>
          </cell>
          <cell r="BB56">
            <v>424857.6718672833</v>
          </cell>
        </row>
        <row r="57">
          <cell r="AV57">
            <v>25191.876038664388</v>
          </cell>
          <cell r="AW57">
            <v>25228.14085212651</v>
          </cell>
          <cell r="AX57">
            <v>25767.027945632497</v>
          </cell>
          <cell r="AY57">
            <v>34470.854075182586</v>
          </cell>
          <cell r="AZ57">
            <v>138988.102640408</v>
          </cell>
          <cell r="BA57">
            <v>150775.401248619</v>
          </cell>
          <cell r="BB57">
            <v>29606.4859154855</v>
          </cell>
        </row>
        <row r="58">
          <cell r="AV58">
            <v>67118.56871163989</v>
          </cell>
          <cell r="AW58">
            <v>106830.0426551096</v>
          </cell>
          <cell r="AX58">
            <v>113408.2676258114</v>
          </cell>
          <cell r="AY58">
            <v>125378.1591639386</v>
          </cell>
          <cell r="AZ58">
            <v>31804.814934282298</v>
          </cell>
          <cell r="BA58">
            <v>18199.4898587186</v>
          </cell>
          <cell r="BB58">
            <v>197793.21960821</v>
          </cell>
        </row>
        <row r="59">
          <cell r="AV59">
            <v>90755.68396880623</v>
          </cell>
          <cell r="AW59">
            <v>484140.26211863797</v>
          </cell>
          <cell r="AX59">
            <v>46639.950555636286</v>
          </cell>
          <cell r="AY59">
            <v>27289.957929788266</v>
          </cell>
          <cell r="AZ59">
            <v>120780.04251474269</v>
          </cell>
          <cell r="BA59">
            <v>127593.3904495218</v>
          </cell>
          <cell r="BB59">
            <v>197457.96634358782</v>
          </cell>
        </row>
        <row r="60">
          <cell r="AV60">
            <v>1050046.8956462655</v>
          </cell>
          <cell r="AW60">
            <v>1042778.1876258377</v>
          </cell>
          <cell r="AX60">
            <v>1064910.3574211984</v>
          </cell>
          <cell r="AY60">
            <v>1080519.5226460397</v>
          </cell>
          <cell r="AZ60">
            <v>1101185.5185778653</v>
          </cell>
          <cell r="BA60">
            <v>1079088.259854037</v>
          </cell>
          <cell r="BB60">
            <v>1103587.5480024556</v>
          </cell>
        </row>
        <row r="61">
          <cell r="AV61">
            <v>1049677.6677439385</v>
          </cell>
          <cell r="AW61">
            <v>1042393.494258405</v>
          </cell>
          <cell r="AX61">
            <v>1064517.359305644</v>
          </cell>
          <cell r="AY61">
            <v>1080132.0433328657</v>
          </cell>
          <cell r="AZ61">
            <v>1100817.3352847514</v>
          </cell>
          <cell r="BA61">
            <v>1078729.681159089</v>
          </cell>
          <cell r="BB61">
            <v>1103264.0190659477</v>
          </cell>
        </row>
        <row r="62">
          <cell r="AV62">
            <v>369.227902326984</v>
          </cell>
          <cell r="AW62">
            <v>384.693367432814</v>
          </cell>
          <cell r="AX62">
            <v>392.998115554502</v>
          </cell>
          <cell r="AY62">
            <v>387.47931317401503</v>
          </cell>
          <cell r="AZ62">
            <v>368.183293114047</v>
          </cell>
          <cell r="BA62">
            <v>358.578694948008</v>
          </cell>
          <cell r="BB62">
            <v>323.528936507936</v>
          </cell>
        </row>
        <row r="63">
          <cell r="AV63">
            <v>486554.71687198826</v>
          </cell>
          <cell r="AW63">
            <v>502654.42651612306</v>
          </cell>
          <cell r="AX63">
            <v>453991.56931201636</v>
          </cell>
          <cell r="AY63">
            <v>441221.14994144277</v>
          </cell>
          <cell r="AZ63">
            <v>758679.7629022759</v>
          </cell>
          <cell r="BA63">
            <v>774028.5742628857</v>
          </cell>
          <cell r="BB63">
            <v>92577.75414490078</v>
          </cell>
        </row>
        <row r="64">
          <cell r="AV64">
            <v>291642.9937706359</v>
          </cell>
          <cell r="AW64">
            <v>149043.17308444518</v>
          </cell>
          <cell r="AX64">
            <v>200895.67322697846</v>
          </cell>
          <cell r="AY64">
            <v>205097.9033546947</v>
          </cell>
          <cell r="AZ64">
            <v>290459.4367882456</v>
          </cell>
          <cell r="BA64">
            <v>336997.4413882505</v>
          </cell>
          <cell r="BB64">
            <v>31343.316041911698</v>
          </cell>
        </row>
        <row r="65">
          <cell r="AV65">
            <v>289287.71273</v>
          </cell>
          <cell r="AW65">
            <v>146068.1295114552</v>
          </cell>
          <cell r="AX65">
            <v>194947.49446411198</v>
          </cell>
          <cell r="AY65">
            <v>196238.73932071196</v>
          </cell>
          <cell r="AZ65">
            <v>195217.43963612683</v>
          </cell>
          <cell r="BA65">
            <v>246037.30405720157</v>
          </cell>
          <cell r="BB65">
            <v>25683.387346024494</v>
          </cell>
        </row>
        <row r="66">
          <cell r="AV66">
            <v>75.1686399999999</v>
          </cell>
          <cell r="AW66">
            <v>31.419349999999998</v>
          </cell>
          <cell r="AX66">
            <v>41.8534699999999</v>
          </cell>
        </row>
        <row r="67">
          <cell r="AV67">
            <v>2166.8319606359</v>
          </cell>
          <cell r="AW67">
            <v>2651.6840707968</v>
          </cell>
          <cell r="AX67">
            <v>2899.2744880685</v>
          </cell>
          <cell r="AY67">
            <v>3865.42121823871</v>
          </cell>
          <cell r="AZ67">
            <v>43514.1462543786</v>
          </cell>
          <cell r="BA67">
            <v>39777.608893586206</v>
          </cell>
          <cell r="BB67">
            <v>4259.2119286917</v>
          </cell>
        </row>
        <row r="68">
          <cell r="AV68">
            <v>113.28043999999669</v>
          </cell>
          <cell r="AW68">
            <v>291.94015219319795</v>
          </cell>
          <cell r="AX68">
            <v>3007.0508047979615</v>
          </cell>
          <cell r="AY68">
            <v>4993.742815744007</v>
          </cell>
          <cell r="AZ68">
            <v>51727.850897740194</v>
          </cell>
          <cell r="BA68">
            <v>51182.5284374627</v>
          </cell>
          <cell r="BB68">
            <v>1400.7167671955026</v>
          </cell>
        </row>
        <row r="69">
          <cell r="AV69">
            <v>194911.7231013523</v>
          </cell>
          <cell r="AW69">
            <v>353611.2534316779</v>
          </cell>
          <cell r="AX69">
            <v>253095.89608503794</v>
          </cell>
          <cell r="AY69">
            <v>236123.2465867481</v>
          </cell>
          <cell r="AZ69">
            <v>468220.3261140302</v>
          </cell>
          <cell r="BA69">
            <v>437031.1328746352</v>
          </cell>
          <cell r="BB69">
            <v>61234.43810298909</v>
          </cell>
        </row>
        <row r="70">
          <cell r="AV70">
            <v>143448.89080000002</v>
          </cell>
          <cell r="AW70">
            <v>303055.72049000004</v>
          </cell>
          <cell r="AX70">
            <v>200085.17147000003</v>
          </cell>
          <cell r="AY70">
            <v>180150.44981</v>
          </cell>
          <cell r="AZ70">
            <v>171132.40537794883</v>
          </cell>
          <cell r="BA70">
            <v>139136.098233155</v>
          </cell>
          <cell r="BB70">
            <v>3659.8565951496903</v>
          </cell>
        </row>
        <row r="72">
          <cell r="AV72">
            <v>20296.35339812359</v>
          </cell>
          <cell r="AW72">
            <v>17965.7834124982</v>
          </cell>
          <cell r="AX72">
            <v>16981.0194750793</v>
          </cell>
          <cell r="AY72">
            <v>20944.7421022758</v>
          </cell>
          <cell r="AZ72">
            <v>140467.8645013762</v>
          </cell>
          <cell r="BA72">
            <v>146197.401568105</v>
          </cell>
          <cell r="BB72">
            <v>18054.504918851202</v>
          </cell>
        </row>
        <row r="73">
          <cell r="AV73">
            <v>31166.478903228708</v>
          </cell>
          <cell r="AW73">
            <v>32589.749529179633</v>
          </cell>
          <cell r="AX73">
            <v>36029.70513995861</v>
          </cell>
          <cell r="AY73">
            <v>35028.0546744723</v>
          </cell>
          <cell r="AZ73">
            <v>156620.05623470515</v>
          </cell>
          <cell r="BA73">
            <v>151697.6330733752</v>
          </cell>
          <cell r="BB73">
            <v>39520.076588988195</v>
          </cell>
        </row>
        <row r="76">
          <cell r="AV76">
            <v>432811.77217</v>
          </cell>
          <cell r="AW76">
            <v>449308.3876236484</v>
          </cell>
          <cell r="AX76">
            <v>395255.51430891006</v>
          </cell>
          <cell r="AY76">
            <v>376544.78352480475</v>
          </cell>
          <cell r="AZ76">
            <v>364138.92342172004</v>
          </cell>
          <cell r="BA76">
            <v>381714.36847180227</v>
          </cell>
          <cell r="BB76">
            <v>29501.297671662178</v>
          </cell>
        </row>
        <row r="78">
          <cell r="AV78">
            <v>365693.2034583601</v>
          </cell>
          <cell r="AW78">
            <v>342478.3449685388</v>
          </cell>
          <cell r="AX78">
            <v>281847.24668309867</v>
          </cell>
          <cell r="AY78">
            <v>251166.62436086615</v>
          </cell>
          <cell r="AZ78">
            <v>248142.08847743797</v>
          </cell>
          <cell r="BA78">
            <v>265353.44587308384</v>
          </cell>
          <cell r="BB78">
            <v>-168291.92193654782</v>
          </cell>
        </row>
      </sheetData>
      <sheetData sheetId="1">
        <row r="7">
          <cell r="B7">
            <v>65400.132798093466</v>
          </cell>
          <cell r="C7">
            <v>65620.73697160519</v>
          </cell>
        </row>
        <row r="8">
          <cell r="B8">
            <v>50191.59448209347</v>
          </cell>
          <cell r="C8">
            <v>47735.16555160518</v>
          </cell>
        </row>
        <row r="9">
          <cell r="B9">
            <v>15208.538315999998</v>
          </cell>
          <cell r="C9">
            <v>17885.57142</v>
          </cell>
        </row>
        <row r="11">
          <cell r="B11">
            <v>61334.29097830951</v>
          </cell>
          <cell r="C11">
            <v>63210.590726503506</v>
          </cell>
        </row>
        <row r="25">
          <cell r="B25">
            <v>4906.405336147858</v>
          </cell>
          <cell r="C25">
            <v>3135.9610005001778</v>
          </cell>
        </row>
        <row r="26">
          <cell r="B26">
            <v>14755.36367</v>
          </cell>
          <cell r="C26">
            <v>8973.640672999994</v>
          </cell>
        </row>
        <row r="28">
          <cell r="B28">
            <v>0.07502133598558823</v>
          </cell>
          <cell r="C28">
            <v>0.09640212034003087</v>
          </cell>
        </row>
        <row r="30">
          <cell r="B30">
            <v>3089.5414100420003</v>
          </cell>
          <cell r="C30">
            <v>3455.6482308546</v>
          </cell>
        </row>
        <row r="31">
          <cell r="B31">
            <v>16572.22759610586</v>
          </cell>
          <cell r="C31">
            <v>8653.953442645572</v>
          </cell>
        </row>
        <row r="32">
          <cell r="B32">
            <v>5623.847538077151</v>
          </cell>
          <cell r="C32">
            <v>-6322.937850827129</v>
          </cell>
        </row>
        <row r="35">
          <cell r="B35">
            <v>22196.07513418301</v>
          </cell>
          <cell r="C35">
            <v>2331.015591818442</v>
          </cell>
        </row>
        <row r="36">
          <cell r="B36">
            <v>-1870.6247988799073</v>
          </cell>
          <cell r="C36">
            <v>234.47762058609987</v>
          </cell>
        </row>
        <row r="37">
          <cell r="B37">
            <v>20325.450335303103</v>
          </cell>
          <cell r="C37">
            <v>2565.4932124045417</v>
          </cell>
        </row>
        <row r="38">
          <cell r="B38">
            <v>20330.517935417112</v>
          </cell>
          <cell r="C38">
            <v>2569.8713245895706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FCF"/>
      <sheetName val="Change in WC"/>
      <sheetName val="Income taxes"/>
      <sheetName val="Fixed assets suppliers"/>
      <sheetName val="Financial results"/>
      <sheetName val="Public Tender Offer"/>
      <sheetName val="Others"/>
      <sheetName val="Non cash items "/>
    </sheetNames>
    <sheetDataSet>
      <sheetData sheetId="0">
        <row r="60">
          <cell r="C60">
            <v>366.55548322164975</v>
          </cell>
          <cell r="D60">
            <v>999.2422897553547</v>
          </cell>
          <cell r="E60">
            <v>-596.0389907331008</v>
          </cell>
          <cell r="F60">
            <v>-3082.5840538012285</v>
          </cell>
          <cell r="G60">
            <v>1068.695984189574</v>
          </cell>
          <cell r="H60">
            <v>846.8743241117363</v>
          </cell>
          <cell r="I60">
            <v>1243.3255258093561</v>
          </cell>
        </row>
        <row r="61">
          <cell r="C61">
            <v>199.663443702349</v>
          </cell>
          <cell r="D61">
            <v>1697.705732549177</v>
          </cell>
          <cell r="E61">
            <v>-5933.410001717031</v>
          </cell>
          <cell r="F61">
            <v>-339.2760904978313</v>
          </cell>
          <cell r="G61">
            <v>2215.632136511196</v>
          </cell>
          <cell r="H61">
            <v>-178.83521726321487</v>
          </cell>
          <cell r="I61">
            <v>-1932.824922693681</v>
          </cell>
        </row>
        <row r="62">
          <cell r="C62">
            <v>261.06284929400005</v>
          </cell>
          <cell r="D62">
            <v>1161.0837107399989</v>
          </cell>
          <cell r="E62">
            <v>638.0396997411007</v>
          </cell>
          <cell r="F62">
            <v>1779.4854854291004</v>
          </cell>
          <cell r="G62">
            <v>16.417317251599947</v>
          </cell>
          <cell r="H62">
            <v>460.0879538098999</v>
          </cell>
          <cell r="I62">
            <v>78.62821828860615</v>
          </cell>
        </row>
        <row r="63">
          <cell r="C63">
            <v>-340.38304999999997</v>
          </cell>
          <cell r="D63">
            <v>-82.93714999999943</v>
          </cell>
          <cell r="E63">
            <v>252.9855</v>
          </cell>
          <cell r="F63">
            <v>80.15660000000001</v>
          </cell>
          <cell r="G63">
            <v>-264.54720000000003</v>
          </cell>
          <cell r="H63">
            <v>85.84379999999999</v>
          </cell>
          <cell r="I63">
            <v>-926.83575</v>
          </cell>
        </row>
        <row r="64">
          <cell r="C64">
            <v>0</v>
          </cell>
          <cell r="D64">
            <v>7.227</v>
          </cell>
          <cell r="E64">
            <v>0.021</v>
          </cell>
          <cell r="F64">
            <v>11.50425</v>
          </cell>
          <cell r="G64">
            <v>21.213</v>
          </cell>
          <cell r="H64">
            <v>10.977</v>
          </cell>
          <cell r="I64">
            <v>11.332</v>
          </cell>
        </row>
        <row r="65">
          <cell r="C65">
            <v>486.8987262179989</v>
          </cell>
          <cell r="D65">
            <v>3782.321583044531</v>
          </cell>
          <cell r="E65">
            <v>-5638.402792709032</v>
          </cell>
          <cell r="F65">
            <v>-1550.7138088699594</v>
          </cell>
          <cell r="G65">
            <v>3057.4112379523704</v>
          </cell>
          <cell r="H65">
            <v>1224.9478606584214</v>
          </cell>
          <cell r="I65">
            <v>-1526.3749285957185</v>
          </cell>
        </row>
        <row r="66">
          <cell r="C66">
            <v>0</v>
          </cell>
          <cell r="D66">
            <v>-5970.672</v>
          </cell>
          <cell r="E66">
            <v>0</v>
          </cell>
          <cell r="F66">
            <v>-25</v>
          </cell>
          <cell r="G66">
            <v>-1022.402722</v>
          </cell>
          <cell r="H66">
            <v>-195</v>
          </cell>
          <cell r="I66">
            <v>115000</v>
          </cell>
        </row>
        <row r="67">
          <cell r="C67">
            <v>-738.42488</v>
          </cell>
          <cell r="D67">
            <v>-2492.71812</v>
          </cell>
          <cell r="E67">
            <v>-151.833</v>
          </cell>
          <cell r="F67">
            <v>0</v>
          </cell>
          <cell r="G67">
            <v>-1341.195</v>
          </cell>
          <cell r="H67">
            <v>-1158.847</v>
          </cell>
          <cell r="I67">
            <v>0</v>
          </cell>
        </row>
        <row r="68">
          <cell r="C68">
            <v>-1554.9761</v>
          </cell>
          <cell r="D68">
            <v>371.02805</v>
          </cell>
          <cell r="E68">
            <v>-3082.8565500000004</v>
          </cell>
          <cell r="F68">
            <v>1471.2438</v>
          </cell>
          <cell r="G68">
            <v>1846.68075</v>
          </cell>
          <cell r="H68">
            <v>3438.0478</v>
          </cell>
          <cell r="I68">
            <v>10262.105150000001</v>
          </cell>
        </row>
        <row r="69">
          <cell r="C69">
            <v>-526.8466500000001</v>
          </cell>
          <cell r="D69">
            <v>41.286350000000006</v>
          </cell>
          <cell r="E69">
            <v>371.39930000000004</v>
          </cell>
          <cell r="F69">
            <v>-480.0761500000001</v>
          </cell>
          <cell r="G69">
            <v>-458.309</v>
          </cell>
          <cell r="H69">
            <v>-756.01715</v>
          </cell>
          <cell r="I69">
            <v>-1208.49</v>
          </cell>
        </row>
        <row r="70">
          <cell r="C70">
            <v>-2333.3489037820013</v>
          </cell>
          <cell r="D70">
            <v>-4268.754136955468</v>
          </cell>
          <cell r="E70">
            <v>-8501.69304270903</v>
          </cell>
          <cell r="F70">
            <v>-584.5461588699595</v>
          </cell>
          <cell r="G70">
            <v>2082.18526595237</v>
          </cell>
          <cell r="H70">
            <v>2553.131510658421</v>
          </cell>
          <cell r="I70">
            <v>122527.24022140428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"/>
      <sheetName val="YTD"/>
      <sheetName val="Half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2Q14"/>
      <sheetName val="1Q14"/>
      <sheetName val="4Q13"/>
      <sheetName val="3Q13"/>
      <sheetName val="2Q13"/>
      <sheetName val="1Q13"/>
      <sheetName val="4Q12"/>
      <sheetName val="3Q12"/>
      <sheetName val="2Q12"/>
      <sheetName val="1Q12"/>
      <sheetName val="BAS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Quarterre"/>
      <sheetName val="YTD"/>
      <sheetName val="Half"/>
      <sheetName val="Quarter"/>
    </sheetNames>
    <sheetDataSet>
      <sheetData sheetId="3">
        <row r="41">
          <cell r="B41">
            <v>18066.951999999997</v>
          </cell>
          <cell r="C41">
            <v>20168.85596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Quarterre"/>
      <sheetName val="YTD"/>
      <sheetName val="Half"/>
      <sheetName val="Quarter"/>
    </sheetNames>
    <sheetDataSet>
      <sheetData sheetId="0">
        <row r="7">
          <cell r="B7">
            <v>131001.42005000002</v>
          </cell>
          <cell r="C7">
            <v>121196.25297299998</v>
          </cell>
          <cell r="D7">
            <v>117587.31871</v>
          </cell>
        </row>
        <row r="8">
          <cell r="B8">
            <v>125664.64412000001</v>
          </cell>
          <cell r="C8">
            <v>114738.11922299999</v>
          </cell>
          <cell r="D8">
            <v>113606.44206</v>
          </cell>
        </row>
        <row r="9">
          <cell r="B9">
            <v>110552.33893000001</v>
          </cell>
          <cell r="C9">
            <v>104040.13925</v>
          </cell>
          <cell r="D9">
            <v>104242.73647</v>
          </cell>
        </row>
        <row r="10">
          <cell r="B10">
            <v>15112.305189999997</v>
          </cell>
          <cell r="C10">
            <v>10697.979972999998</v>
          </cell>
          <cell r="D10">
            <v>9363.705589999998</v>
          </cell>
        </row>
        <row r="11">
          <cell r="B11">
            <v>5336.77593</v>
          </cell>
          <cell r="C11">
            <v>6458.13374999999</v>
          </cell>
          <cell r="D11">
            <v>3980.8766499999997</v>
          </cell>
        </row>
        <row r="12">
          <cell r="B12">
            <v>7798.670859999998</v>
          </cell>
          <cell r="C12">
            <v>6053.14903</v>
          </cell>
          <cell r="D12">
            <v>6165.38741</v>
          </cell>
        </row>
        <row r="13">
          <cell r="B13">
            <v>74796.75368000001</v>
          </cell>
          <cell r="C13">
            <v>67794.5442224682</v>
          </cell>
          <cell r="D13">
            <v>64396.92590999999</v>
          </cell>
        </row>
        <row r="14">
          <cell r="B14">
            <v>7646.09793</v>
          </cell>
          <cell r="C14">
            <v>6089.752460000001</v>
          </cell>
          <cell r="D14">
            <v>6023.964930000001</v>
          </cell>
        </row>
        <row r="15">
          <cell r="B15">
            <v>17642.20226</v>
          </cell>
          <cell r="C15">
            <v>13086.8949629492</v>
          </cell>
          <cell r="D15">
            <v>13276.769740000002</v>
          </cell>
        </row>
        <row r="16">
          <cell r="B16">
            <v>10981.01269</v>
          </cell>
          <cell r="C16">
            <v>9805.94829</v>
          </cell>
          <cell r="D16">
            <v>9822.03503</v>
          </cell>
        </row>
        <row r="17">
          <cell r="B17">
            <v>10077.774520000003</v>
          </cell>
          <cell r="C17">
            <v>10671.08902</v>
          </cell>
          <cell r="D17">
            <v>10584.205</v>
          </cell>
        </row>
        <row r="18">
          <cell r="B18">
            <v>6090.665080000001</v>
          </cell>
          <cell r="C18">
            <v>7122.630949999999</v>
          </cell>
          <cell r="D18">
            <v>3628.181489999998</v>
          </cell>
        </row>
        <row r="19">
          <cell r="B19">
            <v>11344.696819999997</v>
          </cell>
          <cell r="C19">
            <v>9690.883479519001</v>
          </cell>
          <cell r="D19">
            <v>9730.26221</v>
          </cell>
        </row>
        <row r="20">
          <cell r="B20">
            <v>7583.033900000001</v>
          </cell>
          <cell r="C20">
            <v>7681.92085</v>
          </cell>
          <cell r="D20">
            <v>7700.492990000001</v>
          </cell>
        </row>
        <row r="21">
          <cell r="B21">
            <v>3431.27048</v>
          </cell>
          <cell r="C21">
            <v>3645.42421</v>
          </cell>
          <cell r="D21">
            <v>3631.0145200000006</v>
          </cell>
        </row>
        <row r="22">
          <cell r="B22">
            <v>4473.64983</v>
          </cell>
          <cell r="C22">
            <v>-264.91871</v>
          </cell>
          <cell r="D22">
            <v>3528.2757</v>
          </cell>
        </row>
        <row r="23">
          <cell r="B23">
            <v>10077.774520000003</v>
          </cell>
          <cell r="C23">
            <v>10671.08902</v>
          </cell>
          <cell r="D23">
            <v>10584.205</v>
          </cell>
        </row>
        <row r="24">
          <cell r="B24">
            <v>28623.214949999998</v>
          </cell>
          <cell r="C24">
            <v>22892.8432529492</v>
          </cell>
          <cell r="D24">
            <v>23098.804770000002</v>
          </cell>
        </row>
        <row r="25">
          <cell r="B25">
            <v>13736.76301</v>
          </cell>
          <cell r="C25">
            <v>13212.383409999999</v>
          </cell>
          <cell r="D25">
            <v>9652.14642</v>
          </cell>
        </row>
        <row r="26">
          <cell r="B26">
            <v>26832.65103</v>
          </cell>
          <cell r="C26">
            <v>20753.309829519</v>
          </cell>
          <cell r="D26">
            <v>24590.045420000002</v>
          </cell>
        </row>
        <row r="28">
          <cell r="B28">
            <v>59529.68740000002</v>
          </cell>
          <cell r="C28">
            <v>59719.776490531774</v>
          </cell>
          <cell r="D28">
            <v>55827.50451000001</v>
          </cell>
        </row>
        <row r="29">
          <cell r="B29">
            <v>0.4544201687071713</v>
          </cell>
          <cell r="C29">
            <v>0.4927526637629309</v>
          </cell>
          <cell r="D29">
            <v>0.47477487472679536</v>
          </cell>
        </row>
        <row r="40">
          <cell r="B40">
            <v>29120.15249</v>
          </cell>
          <cell r="C40">
            <v>20410.507510000003</v>
          </cell>
          <cell r="D40">
            <v>18866.49398</v>
          </cell>
        </row>
        <row r="43">
          <cell r="B43">
            <v>28069.844</v>
          </cell>
          <cell r="C43">
            <v>20410.507510000003</v>
          </cell>
          <cell r="D43">
            <v>18866.49398</v>
          </cell>
        </row>
        <row r="44">
          <cell r="B44">
            <v>31459.843400000016</v>
          </cell>
          <cell r="C44">
            <v>39309.26898053177</v>
          </cell>
          <cell r="D44">
            <v>36961.010530000014</v>
          </cell>
        </row>
      </sheetData>
      <sheetData sheetId="1">
        <row r="7">
          <cell r="B7">
            <v>262475.37393</v>
          </cell>
          <cell r="C7">
            <v>238783.571683</v>
          </cell>
        </row>
        <row r="8">
          <cell r="B8">
            <v>252644.94985</v>
          </cell>
          <cell r="C8">
            <v>228344.561283</v>
          </cell>
        </row>
        <row r="9">
          <cell r="B9">
            <v>222403.78599</v>
          </cell>
          <cell r="C9">
            <v>208282.87572</v>
          </cell>
        </row>
        <row r="10">
          <cell r="B10">
            <v>30241.163859999997</v>
          </cell>
          <cell r="C10">
            <v>20061.685562999995</v>
          </cell>
        </row>
        <row r="11">
          <cell r="B11">
            <v>9830.42408</v>
          </cell>
          <cell r="C11">
            <v>10439.01039999999</v>
          </cell>
        </row>
        <row r="12">
          <cell r="B12">
            <v>14604.786819999998</v>
          </cell>
          <cell r="C12">
            <v>12218.53644</v>
          </cell>
        </row>
        <row r="23">
          <cell r="B23">
            <v>22093.328120000002</v>
          </cell>
          <cell r="C23">
            <v>21255.29402</v>
          </cell>
        </row>
        <row r="24">
          <cell r="B24">
            <v>58138.02683999999</v>
          </cell>
          <cell r="C24">
            <v>45991.6480229492</v>
          </cell>
        </row>
        <row r="25">
          <cell r="B25">
            <v>27308.265910000002</v>
          </cell>
          <cell r="C25">
            <v>22864.52983</v>
          </cell>
        </row>
        <row r="26">
          <cell r="B26">
            <v>54653.80393</v>
          </cell>
          <cell r="C26">
            <v>45343.355249519</v>
          </cell>
        </row>
        <row r="28">
          <cell r="B28">
            <v>114886.73595</v>
          </cell>
          <cell r="C28">
            <v>115547.28100053179</v>
          </cell>
        </row>
        <row r="29">
          <cell r="B29">
            <v>0.4377048186647763</v>
          </cell>
          <cell r="C29">
            <v>0.4838996258667576</v>
          </cell>
        </row>
        <row r="40">
          <cell r="B40">
            <v>48940.12491</v>
          </cell>
          <cell r="C40">
            <v>39277.00149</v>
          </cell>
        </row>
        <row r="43">
          <cell r="B43">
            <v>47889.81642</v>
          </cell>
          <cell r="C43">
            <v>39277.00149</v>
          </cell>
        </row>
        <row r="44">
          <cell r="B44">
            <v>66996.91953</v>
          </cell>
          <cell r="C44">
            <v>76270.27951053178</v>
          </cell>
        </row>
      </sheetData>
      <sheetData sheetId="3">
        <row r="40">
          <cell r="B40">
            <v>12608.694</v>
          </cell>
          <cell r="C40">
            <v>14965.904970000001</v>
          </cell>
          <cell r="D40">
            <v>141499.83046</v>
          </cell>
        </row>
        <row r="43">
          <cell r="B43">
            <v>12582.474</v>
          </cell>
          <cell r="C43">
            <v>14965.904970000001</v>
          </cell>
          <cell r="D43">
            <v>141461.83015999998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Quarterre"/>
      <sheetName val="YTD"/>
      <sheetName val="Half"/>
      <sheetName val="Quarter"/>
    </sheetNames>
    <sheetDataSet>
      <sheetData sheetId="0">
        <row r="7">
          <cell r="B7">
            <v>178919.20149</v>
          </cell>
          <cell r="C7">
            <v>175507.93279</v>
          </cell>
          <cell r="D7">
            <v>166088.15814999997</v>
          </cell>
        </row>
        <row r="8">
          <cell r="B8">
            <v>172016.14804</v>
          </cell>
          <cell r="C8">
            <v>167098.73692</v>
          </cell>
          <cell r="D8">
            <v>160842.08052999998</v>
          </cell>
        </row>
        <row r="9">
          <cell r="B9">
            <v>133725.51268</v>
          </cell>
          <cell r="C9">
            <v>124457.13438999998</v>
          </cell>
          <cell r="D9">
            <v>124064.04867999998</v>
          </cell>
        </row>
        <row r="10">
          <cell r="B10">
            <v>38290.63535999999</v>
          </cell>
          <cell r="C10">
            <v>42641.602530000004</v>
          </cell>
          <cell r="D10">
            <v>36778.03185</v>
          </cell>
        </row>
        <row r="11">
          <cell r="B11">
            <v>6903.053449999999</v>
          </cell>
          <cell r="C11">
            <v>8409.19587</v>
          </cell>
          <cell r="D11">
            <v>5246.077620000001</v>
          </cell>
        </row>
        <row r="12">
          <cell r="B12">
            <v>3304.49875</v>
          </cell>
          <cell r="C12">
            <v>2876.4415299999973</v>
          </cell>
          <cell r="D12">
            <v>2823.69212</v>
          </cell>
        </row>
        <row r="23">
          <cell r="B23">
            <v>10998.06355</v>
          </cell>
          <cell r="C23">
            <v>11595.44959</v>
          </cell>
          <cell r="D23">
            <v>11472.632500000002</v>
          </cell>
        </row>
        <row r="24">
          <cell r="B24">
            <v>58558.947530000005</v>
          </cell>
          <cell r="C24">
            <v>60649.01174</v>
          </cell>
          <cell r="D24">
            <v>56645.94468999999</v>
          </cell>
        </row>
        <row r="25">
          <cell r="B25">
            <v>17725.12356</v>
          </cell>
          <cell r="C25">
            <v>17312.615019999997</v>
          </cell>
          <cell r="D25">
            <v>13121.20538</v>
          </cell>
        </row>
        <row r="26">
          <cell r="B26">
            <v>31466.14135</v>
          </cell>
          <cell r="C26">
            <v>26681.171649999997</v>
          </cell>
          <cell r="D26">
            <v>28425.08279</v>
          </cell>
        </row>
        <row r="28">
          <cell r="B28">
            <v>63475.42424999998</v>
          </cell>
          <cell r="C28">
            <v>62146.126320000025</v>
          </cell>
          <cell r="D28">
            <v>59246.98490999998</v>
          </cell>
        </row>
        <row r="29">
          <cell r="B29">
            <v>0.35477144834869884</v>
          </cell>
          <cell r="C29">
            <v>0.354092976494456</v>
          </cell>
          <cell r="D29">
            <v>0.35672010316648806</v>
          </cell>
        </row>
        <row r="31">
          <cell r="B31">
            <v>34420.77490999999</v>
          </cell>
          <cell r="C31">
            <v>35136.91887789</v>
          </cell>
          <cell r="D31">
            <v>34426.995780000005</v>
          </cell>
        </row>
        <row r="32">
          <cell r="B32">
            <v>29054.64933999999</v>
          </cell>
          <cell r="C32">
            <v>27009.207442110026</v>
          </cell>
          <cell r="D32">
            <v>24819.989129999973</v>
          </cell>
        </row>
        <row r="33">
          <cell r="B33">
            <v>-2954.77635</v>
          </cell>
          <cell r="C33">
            <v>-5776.16258</v>
          </cell>
          <cell r="D33">
            <v>-5823.1838099999995</v>
          </cell>
        </row>
        <row r="34">
          <cell r="B34">
            <v>980.81562</v>
          </cell>
          <cell r="C34">
            <v>1003.1786</v>
          </cell>
          <cell r="D34">
            <v>831.2790500000003</v>
          </cell>
        </row>
        <row r="35">
          <cell r="B35">
            <v>3935.59197</v>
          </cell>
          <cell r="C35">
            <v>6779.34118</v>
          </cell>
          <cell r="D35">
            <v>6654.46286</v>
          </cell>
        </row>
        <row r="36">
          <cell r="B36">
            <v>26099.87298999999</v>
          </cell>
          <cell r="C36">
            <v>21233.044862110026</v>
          </cell>
          <cell r="D36">
            <v>18996.805319999974</v>
          </cell>
        </row>
        <row r="37">
          <cell r="B37">
            <v>-2199.986949</v>
          </cell>
          <cell r="C37">
            <v>-3084.282620000001</v>
          </cell>
          <cell r="D37">
            <v>-3218.5058899999995</v>
          </cell>
        </row>
        <row r="38">
          <cell r="B38">
            <v>23898.88604099999</v>
          </cell>
          <cell r="C38">
            <v>18148.762242110024</v>
          </cell>
          <cell r="D38">
            <v>15778.299429999974</v>
          </cell>
        </row>
        <row r="40">
          <cell r="B40">
            <v>34378.05649</v>
          </cell>
          <cell r="C40">
            <v>26001.4658</v>
          </cell>
          <cell r="D40">
            <v>23351.61924</v>
          </cell>
        </row>
        <row r="42">
          <cell r="B42">
            <v>18222.32419989143</v>
          </cell>
          <cell r="C42">
            <v>8396.579600000452</v>
          </cell>
          <cell r="D42">
            <v>-14407.787480000401</v>
          </cell>
        </row>
        <row r="43">
          <cell r="B43">
            <v>33327.748</v>
          </cell>
          <cell r="C43">
            <v>26001.4658</v>
          </cell>
          <cell r="D43">
            <v>23351.61924</v>
          </cell>
        </row>
        <row r="44">
          <cell r="B44">
            <v>30147.676249999982</v>
          </cell>
          <cell r="C44">
            <v>36144.66052000002</v>
          </cell>
          <cell r="D44">
            <v>35895.36566999998</v>
          </cell>
        </row>
        <row r="45">
          <cell r="B45">
            <v>25781.209059999986</v>
          </cell>
          <cell r="C45">
            <v>18927.390950000023</v>
          </cell>
          <cell r="D45">
            <v>-3237.7447700000216</v>
          </cell>
        </row>
        <row r="49">
          <cell r="B49">
            <v>1861358.0414570204</v>
          </cell>
          <cell r="C49">
            <v>1828228.3137510957</v>
          </cell>
          <cell r="D49">
            <v>1829914.3931189915</v>
          </cell>
        </row>
        <row r="50">
          <cell r="B50">
            <v>1607942.617605401</v>
          </cell>
          <cell r="C50">
            <v>1585617.01354948</v>
          </cell>
          <cell r="D50">
            <v>1597815.35255737</v>
          </cell>
        </row>
        <row r="51">
          <cell r="B51">
            <v>952968.1240120697</v>
          </cell>
          <cell r="C51">
            <v>928851.9409441798</v>
          </cell>
          <cell r="D51">
            <v>938345.9167320699</v>
          </cell>
        </row>
        <row r="52">
          <cell r="B52">
            <v>565066.7433423311</v>
          </cell>
          <cell r="C52">
            <v>565066.74334</v>
          </cell>
          <cell r="D52">
            <v>565066.74334</v>
          </cell>
        </row>
        <row r="53">
          <cell r="B53">
            <v>0</v>
          </cell>
          <cell r="C53">
            <v>0</v>
          </cell>
          <cell r="D53">
            <v>0</v>
          </cell>
        </row>
        <row r="54">
          <cell r="B54">
            <v>89776.337331</v>
          </cell>
          <cell r="C54">
            <v>88144.93799529999</v>
          </cell>
          <cell r="D54">
            <v>90848.2437353</v>
          </cell>
        </row>
        <row r="55">
          <cell r="B55">
            <v>131.41292</v>
          </cell>
          <cell r="C55">
            <v>3553.39127</v>
          </cell>
          <cell r="D55">
            <v>3554.4487499999996</v>
          </cell>
        </row>
        <row r="56">
          <cell r="B56">
            <v>253415.42385161947</v>
          </cell>
          <cell r="C56">
            <v>242611.3002016158</v>
          </cell>
          <cell r="D56">
            <v>232099.04056162163</v>
          </cell>
        </row>
        <row r="57">
          <cell r="B57">
            <v>99192.96117999988</v>
          </cell>
          <cell r="C57">
            <v>122733.70207999999</v>
          </cell>
          <cell r="D57">
            <v>112311.04323000002</v>
          </cell>
        </row>
        <row r="58">
          <cell r="B58">
            <v>54398.504179999996</v>
          </cell>
          <cell r="C58">
            <v>7163.567260000009</v>
          </cell>
          <cell r="D58">
            <v>14032.979990000002</v>
          </cell>
        </row>
        <row r="59">
          <cell r="B59">
            <v>99823.95849161959</v>
          </cell>
          <cell r="C59">
            <v>112714.03086161581</v>
          </cell>
          <cell r="D59">
            <v>105755.0173416216</v>
          </cell>
        </row>
        <row r="60">
          <cell r="B60">
            <v>1036713.7189433001</v>
          </cell>
          <cell r="C60">
            <v>1056687.8752004798</v>
          </cell>
          <cell r="D60">
            <v>1038539.1131283697</v>
          </cell>
        </row>
        <row r="62">
          <cell r="B62">
            <v>824644.3221885699</v>
          </cell>
          <cell r="C62">
            <v>771540.43752062</v>
          </cell>
          <cell r="D62">
            <v>791375.27896062</v>
          </cell>
        </row>
        <row r="63">
          <cell r="B63">
            <v>483862.74693857</v>
          </cell>
          <cell r="C63">
            <v>401537.38493062</v>
          </cell>
          <cell r="D63">
            <v>404587.29588062</v>
          </cell>
        </row>
        <row r="64">
          <cell r="B64">
            <v>0</v>
          </cell>
          <cell r="C64">
            <v>0</v>
          </cell>
          <cell r="D64">
            <v>0</v>
          </cell>
        </row>
        <row r="65">
          <cell r="B65">
            <v>382677.31668062</v>
          </cell>
          <cell r="C65">
            <v>314313.35588062</v>
          </cell>
          <cell r="D65">
            <v>314363.21177061996</v>
          </cell>
        </row>
        <row r="66">
          <cell r="B66">
            <v>44470.47688999999</v>
          </cell>
          <cell r="C66">
            <v>35537.85043</v>
          </cell>
          <cell r="D66">
            <v>39445.95558</v>
          </cell>
        </row>
        <row r="67">
          <cell r="B67">
            <v>56714.95336794999</v>
          </cell>
          <cell r="C67">
            <v>51686.17862000002</v>
          </cell>
          <cell r="D67">
            <v>50778.12853000004</v>
          </cell>
        </row>
        <row r="68">
          <cell r="B68">
            <v>340781.57525</v>
          </cell>
          <cell r="C68">
            <v>370003.05259</v>
          </cell>
          <cell r="D68">
            <v>386787.98308000003</v>
          </cell>
        </row>
        <row r="69">
          <cell r="B69">
            <v>4512.613469999999</v>
          </cell>
          <cell r="C69">
            <v>3634.00054</v>
          </cell>
          <cell r="D69">
            <v>2353.0245099999997</v>
          </cell>
        </row>
        <row r="70">
          <cell r="B70">
            <v>53391.74365999999</v>
          </cell>
          <cell r="C70">
            <v>107098.84081000001</v>
          </cell>
          <cell r="D70">
            <v>99781.71612000001</v>
          </cell>
        </row>
        <row r="71">
          <cell r="B71">
            <v>127818.93227</v>
          </cell>
          <cell r="C71">
            <v>127899.69115</v>
          </cell>
          <cell r="D71">
            <v>123356.36859</v>
          </cell>
        </row>
        <row r="72">
          <cell r="B72">
            <v>155058.28585</v>
          </cell>
          <cell r="C72">
            <v>131370.52009</v>
          </cell>
          <cell r="D72">
            <v>161296.87386000002</v>
          </cell>
        </row>
        <row r="74">
          <cell r="B74">
            <v>461612.2579206201</v>
          </cell>
          <cell r="C74">
            <v>445360.82399062003</v>
          </cell>
          <cell r="D74">
            <v>435762.69696062</v>
          </cell>
        </row>
        <row r="76">
          <cell r="B76">
            <v>407213.7537406201</v>
          </cell>
          <cell r="C76">
            <v>438197.25673062005</v>
          </cell>
          <cell r="D76">
            <v>421729.71697062</v>
          </cell>
        </row>
        <row r="78">
          <cell r="B78">
            <v>1.7146021650502299</v>
          </cell>
          <cell r="C78">
            <v>1.8097657669557097</v>
          </cell>
          <cell r="D78">
            <v>1.7322443302665849</v>
          </cell>
        </row>
        <row r="79">
          <cell r="B79">
            <v>22.677227920047844</v>
          </cell>
          <cell r="C79">
            <v>11.303448270456437</v>
          </cell>
          <cell r="D79">
            <v>13.312537955734491</v>
          </cell>
        </row>
        <row r="80">
          <cell r="B80">
            <v>0.30808533326426085</v>
          </cell>
          <cell r="C80">
            <v>0.29650225337597963</v>
          </cell>
          <cell r="D80">
            <v>0.2955722457766752</v>
          </cell>
        </row>
      </sheetData>
      <sheetData sheetId="1">
        <row r="7">
          <cell r="B7">
            <v>355632.11457</v>
          </cell>
          <cell r="C7">
            <v>341596.09093999997</v>
          </cell>
        </row>
        <row r="8">
          <cell r="B8">
            <v>343274.39989999996</v>
          </cell>
          <cell r="C8">
            <v>327940.81745</v>
          </cell>
        </row>
        <row r="9">
          <cell r="B9">
            <v>269152.66318000003</v>
          </cell>
          <cell r="C9">
            <v>248521.18306999997</v>
          </cell>
        </row>
        <row r="10">
          <cell r="B10">
            <v>74121.73671999999</v>
          </cell>
          <cell r="C10">
            <v>79419.63438</v>
          </cell>
        </row>
        <row r="11">
          <cell r="B11">
            <v>12357.714670000001</v>
          </cell>
          <cell r="C11">
            <v>13655.27349</v>
          </cell>
        </row>
        <row r="12">
          <cell r="B12">
            <v>5935.00172</v>
          </cell>
          <cell r="C12">
            <v>5700.133649999998</v>
          </cell>
        </row>
        <row r="23">
          <cell r="B23">
            <v>23982.397279999997</v>
          </cell>
          <cell r="C23">
            <v>23068.082090000004</v>
          </cell>
        </row>
        <row r="24">
          <cell r="B24">
            <v>117019.74769</v>
          </cell>
          <cell r="C24">
            <v>117294.95642999999</v>
          </cell>
        </row>
        <row r="25">
          <cell r="B25">
            <v>34904.96834000001</v>
          </cell>
          <cell r="C25">
            <v>30433.820399999997</v>
          </cell>
        </row>
        <row r="26">
          <cell r="B26">
            <v>63781.666410000005</v>
          </cell>
          <cell r="C26">
            <v>55106.25444</v>
          </cell>
        </row>
        <row r="28">
          <cell r="B28">
            <v>121878.33656999998</v>
          </cell>
          <cell r="C28">
            <v>121393.11123000001</v>
          </cell>
        </row>
        <row r="29">
          <cell r="B29">
            <v>0.34270902873146</v>
          </cell>
          <cell r="C29">
            <v>0.355370317312332</v>
          </cell>
        </row>
        <row r="31">
          <cell r="B31">
            <v>68038.57263</v>
          </cell>
          <cell r="C31">
            <v>69563.91465789001</v>
          </cell>
        </row>
        <row r="32">
          <cell r="B32">
            <v>53839.76393999999</v>
          </cell>
          <cell r="C32">
            <v>51829.19657211</v>
          </cell>
        </row>
        <row r="33">
          <cell r="B33">
            <v>-3869.94297</v>
          </cell>
          <cell r="C33">
            <v>-11599.346389999999</v>
          </cell>
        </row>
        <row r="34">
          <cell r="B34">
            <v>2154.84955</v>
          </cell>
          <cell r="C34">
            <v>1834.4576500000003</v>
          </cell>
        </row>
        <row r="35">
          <cell r="B35">
            <v>6024.79252</v>
          </cell>
          <cell r="C35">
            <v>13433.804039999999</v>
          </cell>
        </row>
        <row r="36">
          <cell r="B36">
            <v>49969.820969999986</v>
          </cell>
          <cell r="C36">
            <v>40229.85018211</v>
          </cell>
        </row>
        <row r="37">
          <cell r="B37">
            <v>-6307.460299</v>
          </cell>
          <cell r="C37">
            <v>-6302.78851</v>
          </cell>
        </row>
        <row r="38">
          <cell r="B38">
            <v>43662.36067099999</v>
          </cell>
          <cell r="C38">
            <v>33927.061672109994</v>
          </cell>
        </row>
        <row r="40">
          <cell r="B40">
            <v>59862.75653</v>
          </cell>
          <cell r="C40">
            <v>49353.085040000005</v>
          </cell>
        </row>
        <row r="42">
          <cell r="B42">
            <v>-65812.68200010825</v>
          </cell>
          <cell r="C42">
            <v>-6011.207879999949</v>
          </cell>
        </row>
        <row r="43">
          <cell r="B43">
            <v>58812.448039999996</v>
          </cell>
          <cell r="C43">
            <v>49353.085040000005</v>
          </cell>
        </row>
        <row r="44">
          <cell r="B44">
            <v>63065.88852999999</v>
          </cell>
          <cell r="C44">
            <v>72040.02619</v>
          </cell>
        </row>
        <row r="45">
          <cell r="B45">
            <v>25808.836059999965</v>
          </cell>
          <cell r="C45">
            <v>15703.560179999999</v>
          </cell>
        </row>
        <row r="49">
          <cell r="B49">
            <v>1843326.041536021</v>
          </cell>
          <cell r="C49">
            <v>1828228.3137510957</v>
          </cell>
        </row>
        <row r="50">
          <cell r="B50">
            <v>1612052.5634944008</v>
          </cell>
          <cell r="C50">
            <v>1585617.01354948</v>
          </cell>
        </row>
        <row r="51">
          <cell r="B51">
            <v>953915.5704920697</v>
          </cell>
          <cell r="C51">
            <v>928851.9409441798</v>
          </cell>
        </row>
        <row r="52">
          <cell r="B52">
            <v>565066.7433423311</v>
          </cell>
          <cell r="C52">
            <v>565066.74334</v>
          </cell>
        </row>
        <row r="53">
          <cell r="B53">
            <v>0</v>
          </cell>
          <cell r="C53">
            <v>0</v>
          </cell>
        </row>
        <row r="54">
          <cell r="B54">
            <v>92943.49034</v>
          </cell>
          <cell r="C54">
            <v>88144.93799529999</v>
          </cell>
        </row>
        <row r="55">
          <cell r="B55">
            <v>126.75932</v>
          </cell>
          <cell r="C55">
            <v>3553.39127</v>
          </cell>
        </row>
        <row r="56">
          <cell r="B56">
            <v>231273.47804162023</v>
          </cell>
          <cell r="C56">
            <v>242611.3002016158</v>
          </cell>
        </row>
        <row r="57">
          <cell r="B57">
            <v>84741.53222999992</v>
          </cell>
          <cell r="C57">
            <v>122733.70207999999</v>
          </cell>
        </row>
        <row r="58">
          <cell r="B58">
            <v>47227.24337999999</v>
          </cell>
          <cell r="C58">
            <v>7163.567260000009</v>
          </cell>
        </row>
        <row r="59">
          <cell r="B59">
            <v>99304.70243162029</v>
          </cell>
          <cell r="C59">
            <v>112714.03086161581</v>
          </cell>
        </row>
        <row r="60">
          <cell r="B60">
            <v>1012389.6943123</v>
          </cell>
          <cell r="C60">
            <v>1056687.8752004798</v>
          </cell>
        </row>
        <row r="62">
          <cell r="B62">
            <v>830936.3468185699</v>
          </cell>
          <cell r="C62">
            <v>771540.43752062</v>
          </cell>
        </row>
        <row r="63">
          <cell r="B63">
            <v>483300.89984856994</v>
          </cell>
          <cell r="C63">
            <v>401537.38493062</v>
          </cell>
        </row>
        <row r="64">
          <cell r="B64">
            <v>0</v>
          </cell>
          <cell r="C64">
            <v>0</v>
          </cell>
        </row>
        <row r="65">
          <cell r="B65">
            <v>375158.41944061994</v>
          </cell>
          <cell r="C65">
            <v>314313.35588062</v>
          </cell>
        </row>
        <row r="66">
          <cell r="B66">
            <v>45319.92861</v>
          </cell>
          <cell r="C66">
            <v>35537.85043</v>
          </cell>
        </row>
        <row r="67">
          <cell r="B67">
            <v>62822.551797950015</v>
          </cell>
          <cell r="C67">
            <v>51686.17862000002</v>
          </cell>
        </row>
        <row r="68">
          <cell r="B68">
            <v>347635.44697</v>
          </cell>
          <cell r="C68">
            <v>370003.05259</v>
          </cell>
        </row>
        <row r="69">
          <cell r="B69">
            <v>64.89345</v>
          </cell>
          <cell r="C69">
            <v>3634.00054</v>
          </cell>
        </row>
        <row r="70">
          <cell r="B70">
            <v>15428.062639999998</v>
          </cell>
          <cell r="C70">
            <v>107098.84081000001</v>
          </cell>
        </row>
        <row r="71">
          <cell r="B71">
            <v>116781.55807</v>
          </cell>
          <cell r="C71">
            <v>127899.69115</v>
          </cell>
        </row>
        <row r="72">
          <cell r="B72">
            <v>215360.93281</v>
          </cell>
          <cell r="C72">
            <v>131370.52009</v>
          </cell>
        </row>
        <row r="74">
          <cell r="B74">
            <v>411557.6552106199</v>
          </cell>
          <cell r="C74">
            <v>445360.82399062003</v>
          </cell>
        </row>
        <row r="76">
          <cell r="B76">
            <v>364330.4118306199</v>
          </cell>
          <cell r="C76">
            <v>438197.25673062005</v>
          </cell>
        </row>
        <row r="78">
          <cell r="B78">
            <v>1.5490755512092327</v>
          </cell>
          <cell r="C78">
            <v>1.8097657669557097</v>
          </cell>
        </row>
        <row r="79">
          <cell r="B79">
            <v>20.52806641217766</v>
          </cell>
          <cell r="C79">
            <v>11.303448270456437</v>
          </cell>
        </row>
        <row r="80">
          <cell r="B80">
            <v>0.28902589365295595</v>
          </cell>
          <cell r="C80">
            <v>0.29650225337597963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Quarter"/>
      <sheetName val="YTD"/>
      <sheetName val="Half"/>
    </sheetNames>
    <sheetDataSet>
      <sheetData sheetId="0">
        <row r="7">
          <cell r="B7">
            <v>6058.688683500001</v>
          </cell>
          <cell r="C7">
            <v>4900.504298</v>
          </cell>
          <cell r="D7">
            <v>4410.770666999999</v>
          </cell>
        </row>
        <row r="8">
          <cell r="B8">
            <v>2616.003223500001</v>
          </cell>
          <cell r="C8">
            <v>2245.2969580000004</v>
          </cell>
          <cell r="D8">
            <v>1944.6783570000002</v>
          </cell>
        </row>
        <row r="9">
          <cell r="B9">
            <v>2440.884470000001</v>
          </cell>
          <cell r="C9">
            <v>2149.51775</v>
          </cell>
          <cell r="D9">
            <v>2021.2999199999992</v>
          </cell>
        </row>
        <row r="10">
          <cell r="B10">
            <v>-4.03171</v>
          </cell>
          <cell r="C10">
            <v>0</v>
          </cell>
          <cell r="D10">
            <v>-3.09592</v>
          </cell>
        </row>
        <row r="11">
          <cell r="B11">
            <v>1005.8327000000003</v>
          </cell>
          <cell r="C11">
            <v>505.68958999999995</v>
          </cell>
          <cell r="D11">
            <v>447.88830999999993</v>
          </cell>
        </row>
        <row r="12">
          <cell r="B12">
            <v>145.32393100000002</v>
          </cell>
          <cell r="C12">
            <v>115.462625</v>
          </cell>
          <cell r="D12">
            <v>40.86153999999999</v>
          </cell>
        </row>
        <row r="14">
          <cell r="B14">
            <v>1399.5843200000002</v>
          </cell>
          <cell r="C14">
            <v>989.652965</v>
          </cell>
          <cell r="D14">
            <v>857.32339</v>
          </cell>
        </row>
        <row r="15">
          <cell r="B15">
            <v>2440.5923265000006</v>
          </cell>
          <cell r="C15">
            <v>2086.913735</v>
          </cell>
          <cell r="D15">
            <v>1996.809556</v>
          </cell>
        </row>
        <row r="16">
          <cell r="B16">
            <v>764.6981499999999</v>
          </cell>
          <cell r="C16">
            <v>507.42081</v>
          </cell>
          <cell r="D16">
            <v>389.68653</v>
          </cell>
        </row>
        <row r="17">
          <cell r="B17">
            <v>1634.2180104999998</v>
          </cell>
          <cell r="C17">
            <v>1267.066612</v>
          </cell>
          <cell r="D17">
            <v>1407.040388</v>
          </cell>
        </row>
        <row r="18">
          <cell r="B18">
            <v>483.4322225</v>
          </cell>
          <cell r="C18">
            <v>328.20560199999994</v>
          </cell>
          <cell r="D18">
            <v>331.09712099999996</v>
          </cell>
        </row>
        <row r="19">
          <cell r="B19">
            <v>16.2166685</v>
          </cell>
          <cell r="C19">
            <v>12.400199500000001</v>
          </cell>
          <cell r="D19">
            <v>12.118006</v>
          </cell>
        </row>
        <row r="20">
          <cell r="B20">
            <v>0</v>
          </cell>
          <cell r="C20">
            <v>0</v>
          </cell>
          <cell r="D20">
            <v>0</v>
          </cell>
        </row>
        <row r="24">
          <cell r="B24">
            <v>-534.7290834999994</v>
          </cell>
          <cell r="C24">
            <v>-175.69300050000038</v>
          </cell>
          <cell r="D24">
            <v>-542.4427840000008</v>
          </cell>
        </row>
        <row r="25">
          <cell r="B25">
            <v>-0.08825822078567264</v>
          </cell>
          <cell r="C25">
            <v>-0.035852024570553774</v>
          </cell>
          <cell r="D25">
            <v>-0.12298140732148859</v>
          </cell>
        </row>
        <row r="35">
          <cell r="B35">
            <v>84.53882</v>
          </cell>
          <cell r="C35">
            <v>132.37997</v>
          </cell>
          <cell r="D35">
            <v>94.60863400000001</v>
          </cell>
        </row>
        <row r="38">
          <cell r="B38">
            <v>84.53882</v>
          </cell>
          <cell r="C38">
            <v>132.37997</v>
          </cell>
          <cell r="D38">
            <v>82.10863400000001</v>
          </cell>
        </row>
      </sheetData>
      <sheetData sheetId="1">
        <row r="7">
          <cell r="B7">
            <v>11029.692553500001</v>
          </cell>
          <cell r="C7">
            <v>9311.274964999999</v>
          </cell>
        </row>
        <row r="8">
          <cell r="B8">
            <v>4689.260033500001</v>
          </cell>
          <cell r="C8">
            <v>4189.975315000001</v>
          </cell>
        </row>
        <row r="9">
          <cell r="B9">
            <v>4721.8738600000015</v>
          </cell>
          <cell r="C9">
            <v>4170.817669999999</v>
          </cell>
        </row>
        <row r="10">
          <cell r="B10">
            <v>-4.03171</v>
          </cell>
          <cell r="C10">
            <v>-3.09592</v>
          </cell>
        </row>
        <row r="11">
          <cell r="B11">
            <v>1622.5903700000003</v>
          </cell>
          <cell r="C11">
            <v>953.5778999999999</v>
          </cell>
        </row>
        <row r="12">
          <cell r="B12">
            <v>214.95498150000003</v>
          </cell>
          <cell r="C12">
            <v>156.324165</v>
          </cell>
        </row>
        <row r="14">
          <cell r="B14">
            <v>2428.5896600000005</v>
          </cell>
          <cell r="C14">
            <v>1846.976355</v>
          </cell>
        </row>
        <row r="15">
          <cell r="B15">
            <v>4765.6154395</v>
          </cell>
          <cell r="C15">
            <v>4083.7232910000002</v>
          </cell>
        </row>
        <row r="16">
          <cell r="B16">
            <v>1170.8001599999998</v>
          </cell>
          <cell r="C16">
            <v>897.10734</v>
          </cell>
        </row>
        <row r="17">
          <cell r="B17">
            <v>3202.826659</v>
          </cell>
          <cell r="C17">
            <v>2674.107</v>
          </cell>
        </row>
        <row r="18">
          <cell r="B18">
            <v>979.00202</v>
          </cell>
          <cell r="C18">
            <v>659.3027229999999</v>
          </cell>
        </row>
        <row r="19">
          <cell r="B19">
            <v>28.968648</v>
          </cell>
          <cell r="C19">
            <v>24.5182055</v>
          </cell>
        </row>
        <row r="20">
          <cell r="B20">
            <v>0</v>
          </cell>
          <cell r="C20">
            <v>0</v>
          </cell>
        </row>
        <row r="24">
          <cell r="B24">
            <v>-1331.1550515</v>
          </cell>
          <cell r="C24">
            <v>-718.1357845000011</v>
          </cell>
        </row>
        <row r="25">
          <cell r="B25">
            <v>-0.12068831883057254</v>
          </cell>
          <cell r="C25">
            <v>-0.07712539767103754</v>
          </cell>
        </row>
        <row r="35">
          <cell r="B35">
            <v>215.609875</v>
          </cell>
          <cell r="C35">
            <v>226.988604</v>
          </cell>
        </row>
        <row r="38">
          <cell r="B38">
            <v>215.609875</v>
          </cell>
          <cell r="C38">
            <v>214.488604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Quarter"/>
      <sheetName val="Half"/>
      <sheetName val="YTD"/>
    </sheetNames>
    <sheetDataSet>
      <sheetData sheetId="0">
        <row r="5">
          <cell r="AQ5">
            <v>34994.4559139785</v>
          </cell>
          <cell r="AT5">
            <v>35233.975985663084</v>
          </cell>
          <cell r="AU5">
            <v>31620.029390681</v>
          </cell>
        </row>
        <row r="6">
          <cell r="AQ6">
            <v>0.10714386776426214</v>
          </cell>
          <cell r="AT6">
            <v>0.08792458519372076</v>
          </cell>
          <cell r="AU6">
            <v>0.10662867599711781</v>
          </cell>
        </row>
        <row r="7">
          <cell r="AQ7">
            <v>4.4</v>
          </cell>
          <cell r="AT7" t="str">
            <v>n.a</v>
          </cell>
          <cell r="AU7">
            <v>5.3</v>
          </cell>
        </row>
      </sheetData>
      <sheetData sheetId="2">
        <row r="5">
          <cell r="P5">
            <v>34043.408230926776</v>
          </cell>
          <cell r="Q5">
            <v>32972.77707373272</v>
          </cell>
        </row>
        <row r="6">
          <cell r="P6">
            <v>0.10718044184604444</v>
          </cell>
          <cell r="Q6">
            <v>0.09267580978400788</v>
          </cell>
        </row>
        <row r="7">
          <cell r="P7">
            <v>4.4</v>
          </cell>
          <cell r="Q7">
            <v>5.4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Quarterre"/>
      <sheetName val="Quarter"/>
      <sheetName val="YTD"/>
      <sheetName val="Half"/>
    </sheetNames>
    <sheetDataSet>
      <sheetData sheetId="0">
        <row r="7">
          <cell r="AR7">
            <v>182765.26575000002</v>
          </cell>
          <cell r="AS7">
            <v>186179.47586999997</v>
          </cell>
          <cell r="AT7">
            <v>197180.68338</v>
          </cell>
          <cell r="AU7">
            <v>188607.86117000002</v>
          </cell>
          <cell r="AX7">
            <v>754733.2861700001</v>
          </cell>
        </row>
        <row r="12">
          <cell r="AR12">
            <v>3182.96518</v>
          </cell>
          <cell r="AS12">
            <v>2874.3652700000002</v>
          </cell>
          <cell r="AT12">
            <v>2556.7164900000002</v>
          </cell>
          <cell r="AU12">
            <v>2811.535180000001</v>
          </cell>
          <cell r="AX12">
            <v>11425.582120000001</v>
          </cell>
        </row>
        <row r="13">
          <cell r="AR13">
            <v>125592.98683838834</v>
          </cell>
          <cell r="AS13">
            <v>122322.63012283144</v>
          </cell>
          <cell r="AT13">
            <v>131348.97318140106</v>
          </cell>
          <cell r="AU13">
            <v>132100.70953755124</v>
          </cell>
          <cell r="AX13">
            <v>511365.2996801721</v>
          </cell>
        </row>
        <row r="22">
          <cell r="AR22">
            <v>5459.03323</v>
          </cell>
          <cell r="AS22">
            <v>5561.15039</v>
          </cell>
          <cell r="AT22">
            <v>5675.72036</v>
          </cell>
          <cell r="AU22">
            <v>6421.566539999999</v>
          </cell>
          <cell r="AX22">
            <v>23117.47052</v>
          </cell>
        </row>
        <row r="23">
          <cell r="AR23">
            <v>14025.27593</v>
          </cell>
          <cell r="AS23">
            <v>13122.452519999997</v>
          </cell>
          <cell r="AT23">
            <v>13432.47532</v>
          </cell>
          <cell r="AU23">
            <v>13226.4051</v>
          </cell>
          <cell r="AX23">
            <v>53806.60887</v>
          </cell>
        </row>
        <row r="24">
          <cell r="AR24">
            <v>64254.51084</v>
          </cell>
          <cell r="AS24">
            <v>60034.72281000001</v>
          </cell>
          <cell r="AT24">
            <v>63007.999650000005</v>
          </cell>
          <cell r="AU24">
            <v>59321.27523000002</v>
          </cell>
          <cell r="AX24">
            <v>246618.50853000005</v>
          </cell>
        </row>
        <row r="25">
          <cell r="AR25">
            <v>19853.894418388343</v>
          </cell>
          <cell r="AS25">
            <v>21683.58142283144</v>
          </cell>
          <cell r="AT25">
            <v>27078.94393140106</v>
          </cell>
          <cell r="AU25">
            <v>30825.76635755122</v>
          </cell>
          <cell r="AX25">
            <v>99442.18613017205</v>
          </cell>
        </row>
        <row r="26">
          <cell r="AR26">
            <v>32918.33888</v>
          </cell>
          <cell r="AS26">
            <v>33043.02376</v>
          </cell>
          <cell r="AT26">
            <v>33505.274639999996</v>
          </cell>
          <cell r="AU26">
            <v>35148.82939000001</v>
          </cell>
          <cell r="AX26">
            <v>134615.46667</v>
          </cell>
        </row>
        <row r="28">
          <cell r="AR28">
            <v>54896.210861611675</v>
          </cell>
          <cell r="AS28">
            <v>61170.06062716853</v>
          </cell>
          <cell r="AT28">
            <v>62712.706328598935</v>
          </cell>
          <cell r="AU28">
            <v>52897.12027244878</v>
          </cell>
          <cell r="AX28">
            <v>231676.09808982792</v>
          </cell>
        </row>
        <row r="29">
          <cell r="AR29">
            <v>0.3003645722087194</v>
          </cell>
          <cell r="AS29">
            <v>0.32855426378942326</v>
          </cell>
          <cell r="AT29">
            <v>0.3180469062871697</v>
          </cell>
          <cell r="AU29">
            <v>0.28046084582217085</v>
          </cell>
          <cell r="AX29">
            <v>0.30696419826068727</v>
          </cell>
        </row>
        <row r="40">
          <cell r="AR40">
            <v>23486.264751611656</v>
          </cell>
          <cell r="AS40">
            <v>29930.110457168557</v>
          </cell>
          <cell r="AT40">
            <v>28004.20156859894</v>
          </cell>
          <cell r="AU40">
            <v>155120.07101244878</v>
          </cell>
          <cell r="AX40">
            <v>236540.64778982793</v>
          </cell>
        </row>
        <row r="43">
          <cell r="AR43">
            <v>23459.632021611655</v>
          </cell>
          <cell r="AS43">
            <v>29914.130457168558</v>
          </cell>
          <cell r="AT43">
            <v>27949.28156859894</v>
          </cell>
          <cell r="AU43">
            <v>155082.07064244876</v>
          </cell>
          <cell r="AX43">
            <v>236405.1146898279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Quarterre"/>
      <sheetName val="Quarter"/>
      <sheetName val="YTD"/>
      <sheetName val="Half"/>
    </sheetNames>
    <sheetDataSet>
      <sheetData sheetId="0">
        <row r="7">
          <cell r="AR7">
            <v>137409.83713</v>
          </cell>
          <cell r="AS7">
            <v>142917.87054</v>
          </cell>
          <cell r="AT7">
            <v>149831.49182999996</v>
          </cell>
          <cell r="AU7">
            <v>140562.14397000012</v>
          </cell>
          <cell r="AX7">
            <v>570721.3434700001</v>
          </cell>
        </row>
        <row r="12">
          <cell r="AR12">
            <v>8707.37611</v>
          </cell>
          <cell r="AS12">
            <v>8293.366779999998</v>
          </cell>
          <cell r="AT12">
            <v>7167.5031100000015</v>
          </cell>
          <cell r="AU12">
            <v>8046.366059999999</v>
          </cell>
          <cell r="AX12">
            <v>32214.61206</v>
          </cell>
        </row>
        <row r="13">
          <cell r="AR13">
            <v>89600.27674988554</v>
          </cell>
          <cell r="AS13">
            <v>89649.62605423247</v>
          </cell>
          <cell r="AT13">
            <v>93939.41132350387</v>
          </cell>
          <cell r="AU13">
            <v>91647.12960368351</v>
          </cell>
          <cell r="AX13">
            <v>364836.4437313054</v>
          </cell>
        </row>
        <row r="22">
          <cell r="AR22">
            <v>4107.75216</v>
          </cell>
          <cell r="AS22">
            <v>4050.44117</v>
          </cell>
          <cell r="AT22">
            <v>4256.850530000001</v>
          </cell>
          <cell r="AU22">
            <v>7053.157700000002</v>
          </cell>
          <cell r="AX22">
            <v>19468.20156</v>
          </cell>
        </row>
        <row r="23">
          <cell r="AR23">
            <v>13350.28717</v>
          </cell>
          <cell r="AS23">
            <v>12468.43597</v>
          </cell>
          <cell r="AT23">
            <v>12808.77282</v>
          </cell>
          <cell r="AU23">
            <v>12406.031420000003</v>
          </cell>
          <cell r="AX23">
            <v>51033.52738</v>
          </cell>
        </row>
        <row r="24">
          <cell r="AR24">
            <v>36182.05921</v>
          </cell>
          <cell r="AS24">
            <v>33767.91632999999</v>
          </cell>
          <cell r="AT24">
            <v>32339.984070000002</v>
          </cell>
          <cell r="AU24">
            <v>28589.0348</v>
          </cell>
          <cell r="AX24">
            <v>130878.99440999998</v>
          </cell>
        </row>
        <row r="25">
          <cell r="AR25">
            <v>16890.384479885557</v>
          </cell>
          <cell r="AS25">
            <v>19683.871994232468</v>
          </cell>
          <cell r="AT25">
            <v>25073.128303503858</v>
          </cell>
          <cell r="AU25">
            <v>25654.1745936835</v>
          </cell>
          <cell r="AX25">
            <v>87301.55937130538</v>
          </cell>
        </row>
        <row r="26">
          <cell r="AR26">
            <v>27285.29805</v>
          </cell>
          <cell r="AS26">
            <v>27779.84293</v>
          </cell>
          <cell r="AT26">
            <v>27974.376659999998</v>
          </cell>
          <cell r="AU26">
            <v>32051.04649</v>
          </cell>
          <cell r="AX26">
            <v>115090.56412999998</v>
          </cell>
        </row>
        <row r="28">
          <cell r="AR28">
            <v>52409.18433011447</v>
          </cell>
          <cell r="AS28">
            <v>57511.17009576754</v>
          </cell>
          <cell r="AT28">
            <v>58802.733086496075</v>
          </cell>
          <cell r="AU28">
            <v>49908.222726316606</v>
          </cell>
          <cell r="AX28">
            <v>218631.31023869468</v>
          </cell>
        </row>
        <row r="29">
          <cell r="AR29">
            <v>0.38140780474495034</v>
          </cell>
          <cell r="AS29">
            <v>0.4024071299024236</v>
          </cell>
          <cell r="AT29">
            <v>0.39245910434646236</v>
          </cell>
          <cell r="AU29">
            <v>0.3550616212638903</v>
          </cell>
          <cell r="AX29">
            <v>0.3830789101199735</v>
          </cell>
        </row>
        <row r="40">
          <cell r="AR40">
            <v>17508.72982011444</v>
          </cell>
          <cell r="AS40">
            <v>23388.49833576753</v>
          </cell>
          <cell r="AT40">
            <v>24127.12614649614</v>
          </cell>
          <cell r="AU40">
            <v>146866.0212863165</v>
          </cell>
          <cell r="AX40">
            <v>211890.37558869462</v>
          </cell>
        </row>
        <row r="43">
          <cell r="AR43">
            <v>17482.509820114443</v>
          </cell>
          <cell r="AS43">
            <v>23372.518335767527</v>
          </cell>
          <cell r="AT43">
            <v>24072.20614649614</v>
          </cell>
          <cell r="AU43">
            <v>146828.02098631652</v>
          </cell>
          <cell r="AX43">
            <v>211755.25528869464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19"/>
  <sheetViews>
    <sheetView showGridLines="0" zoomScale="90" zoomScaleNormal="90" zoomScalePageLayoutView="0" workbookViewId="0" topLeftCell="A1">
      <selection activeCell="B32" sqref="B32"/>
    </sheetView>
  </sheetViews>
  <sheetFormatPr defaultColWidth="9.140625" defaultRowHeight="13.5" outlineLevelCol="1"/>
  <cols>
    <col min="1" max="3" width="9.140625" style="23" customWidth="1"/>
    <col min="4" max="4" width="34.140625" style="23" customWidth="1"/>
    <col min="5" max="6" width="11.57421875" style="23" customWidth="1"/>
    <col min="7" max="7" width="9.00390625" style="23" customWidth="1"/>
    <col min="8" max="8" width="11.57421875" style="23" customWidth="1"/>
    <col min="9" max="9" width="9.00390625" style="23" customWidth="1"/>
    <col min="10" max="10" width="9.140625" style="23" customWidth="1" outlineLevel="1"/>
    <col min="11" max="12" width="9.140625" style="193" customWidth="1" outlineLevel="1"/>
    <col min="13" max="19" width="9.140625" style="193" customWidth="1"/>
    <col min="20" max="16384" width="9.140625" style="23" customWidth="1"/>
  </cols>
  <sheetData>
    <row r="1" spans="1:12" s="193" customFormat="1" ht="13.5" customHeight="1">
      <c r="A1" s="23"/>
      <c r="B1" s="23"/>
      <c r="C1" s="23"/>
      <c r="D1" s="239"/>
      <c r="E1" s="240"/>
      <c r="F1" s="240"/>
      <c r="G1" s="241"/>
      <c r="H1" s="240"/>
      <c r="I1" s="241"/>
      <c r="J1" s="241"/>
      <c r="K1" s="334"/>
      <c r="L1" s="195"/>
    </row>
    <row r="2" spans="1:10" s="193" customFormat="1" ht="13.5" customHeight="1">
      <c r="A2" s="23"/>
      <c r="B2" s="23"/>
      <c r="C2" s="241"/>
      <c r="D2" s="425" t="s">
        <v>0</v>
      </c>
      <c r="E2" s="425"/>
      <c r="F2" s="240"/>
      <c r="G2" s="241"/>
      <c r="H2" s="785"/>
      <c r="I2" s="785"/>
      <c r="J2" s="241"/>
    </row>
    <row r="3" spans="1:12" s="193" customFormat="1" ht="13.5" customHeight="1">
      <c r="A3" s="23"/>
      <c r="B3" s="23"/>
      <c r="C3" s="241"/>
      <c r="D3" s="425" t="s">
        <v>48</v>
      </c>
      <c r="E3" s="426" t="s">
        <v>161</v>
      </c>
      <c r="F3" s="422" t="s">
        <v>162</v>
      </c>
      <c r="G3" s="423" t="s">
        <v>116</v>
      </c>
      <c r="H3" s="422" t="s">
        <v>160</v>
      </c>
      <c r="I3" s="423" t="s">
        <v>106</v>
      </c>
      <c r="J3" s="422">
        <v>2011</v>
      </c>
      <c r="K3" s="422">
        <v>2012</v>
      </c>
      <c r="L3" s="423" t="s">
        <v>116</v>
      </c>
    </row>
    <row r="4" spans="1:12" s="193" customFormat="1" ht="13.5" customHeight="1">
      <c r="A4" s="23"/>
      <c r="B4" s="23"/>
      <c r="C4" s="241"/>
      <c r="D4" s="428" t="s">
        <v>67</v>
      </c>
      <c r="E4" s="429">
        <v>-102.059</v>
      </c>
      <c r="F4" s="430">
        <v>25.538</v>
      </c>
      <c r="G4" s="567" t="str">
        <f>IF(E4=0,"-",IF(ABS(F4/E4-1)&gt;2,"-",IF(AND(F4&gt;=0,E4&gt;0),(F4-E4)/E4,IF(AND(F4&lt;=0,E4&lt;0),-(F4-E4)/E4,IF(AND(F4&lt;0,E4&gt;0),"-",IF(AND(F4&gt;0,E4&lt;0),"-"))))))</f>
        <v>-</v>
      </c>
      <c r="H4" s="429">
        <v>25.124</v>
      </c>
      <c r="I4" s="567">
        <f>IF(H4=0,"-",IF(ABS(F4/H4-1)&gt;2,"-",IF(AND(F4&gt;=0,H4&gt;0),(F4-H4)/H4,IF(AND(F4&lt;=0,H4&lt;0),-(F4-H4)/H4,IF(AND(F4&lt;0,H4&gt;0),"-",IF(AND(F4&gt;0,H4&lt;0),"-"))))))</f>
        <v>0.016478267791752967</v>
      </c>
      <c r="J4" s="429">
        <v>-2.844</v>
      </c>
      <c r="K4" s="430">
        <v>113.728</v>
      </c>
      <c r="L4" s="567" t="str">
        <f>IF(J4=0,"-",IF(ABS(K4/J4-1)&gt;2,"-",IF(AND(K4&gt;=0,J4&gt;0),(K4-J4)/J4,IF(AND(K4&lt;=0,J4&lt;0),-(K4-J4)/J4,IF(AND(K4&lt;0,J4&gt;0),"-",IF(AND(K4&gt;0,J4&lt;0),"-"))))))</f>
        <v>-</v>
      </c>
    </row>
    <row r="5" spans="1:12" s="193" customFormat="1" ht="13.5" customHeight="1">
      <c r="A5" s="23"/>
      <c r="B5" s="23"/>
      <c r="C5" s="241"/>
      <c r="D5" s="431" t="s">
        <v>44</v>
      </c>
      <c r="E5" s="432">
        <v>99.372</v>
      </c>
      <c r="F5" s="433">
        <v>-5.977</v>
      </c>
      <c r="G5" s="489" t="str">
        <f>IF(E5=0,"-",IF(ABS(F5/E5-1)&gt;2,"-",IF(AND(F5&gt;=0,E5&gt;0),(F5-E5)/E5,IF(AND(F5&lt;=0,E5&lt;0),-(F5-E5)/E5,IF(AND(F5&lt;0,E5&gt;0),"-",IF(AND(F5&gt;0,E5&lt;0),"-"))))))</f>
        <v>-</v>
      </c>
      <c r="H5" s="432">
        <v>7.314</v>
      </c>
      <c r="I5" s="489" t="str">
        <f>IF(H5=0,"-",IF(ABS(F5/H5-1)&gt;2,"-",IF(AND(F5&gt;=0,H5&gt;0),(F5-H5)/H5,IF(AND(F5&lt;=0,H5&lt;0),-(F5-H5)/H5,IF(AND(F5&lt;0,H5&gt;0),"-",IF(AND(F5&gt;0,H5&lt;0),"-"))))))</f>
        <v>-</v>
      </c>
      <c r="J5" s="432">
        <v>71.259</v>
      </c>
      <c r="K5" s="433">
        <v>-111.654</v>
      </c>
      <c r="L5" s="489" t="str">
        <f>IF(J5=0,"-",IF(ABS(K5/J5-1)&gt;2,"-",IF(AND(K5&gt;=0,J5&gt;0),(K5-J5)/J5,IF(AND(K5&lt;=0,J5&lt;0),-(K5-J5)/J5,IF(AND(K5&lt;0,J5&gt;0),"-",IF(AND(K5&gt;0,J5&lt;0),"-"))))))</f>
        <v>-</v>
      </c>
    </row>
    <row r="6" spans="1:12" s="193" customFormat="1" ht="13.5" customHeight="1">
      <c r="A6" s="23"/>
      <c r="B6" s="23"/>
      <c r="C6" s="241"/>
      <c r="D6" s="431" t="s">
        <v>53</v>
      </c>
      <c r="E6" s="432">
        <v>13.192</v>
      </c>
      <c r="F6" s="433">
        <v>-0.819</v>
      </c>
      <c r="G6" s="489" t="str">
        <f>IF(E6=0,"-",IF(ABS(F6/E6-1)&gt;2,"-",IF(AND(F6&gt;=0,E6&gt;0),(F6-E6)/E6,IF(AND(F6&lt;=0,E6&lt;0),-(F6-E6)/E6,IF(AND(F6&lt;0,E6&gt;0),"-",IF(AND(F6&gt;0,E6&lt;0),"-"))))))</f>
        <v>-</v>
      </c>
      <c r="H6" s="432">
        <v>-2.259</v>
      </c>
      <c r="I6" s="489">
        <f>IF(H6=0,"-",IF(ABS(F6/H6-1)&gt;2,"-",IF(AND(F6&gt;=0,H6&gt;0),(F6-H6)/H6,IF(AND(F6&lt;=0,H6&lt;0),-(F6-H6)/H6,IF(AND(F6&lt;0,H6&gt;0),"-",IF(AND(F6&gt;0,H6&lt;0),"-"))))))</f>
        <v>0.6374501992031872</v>
      </c>
      <c r="J6" s="432">
        <v>14.932</v>
      </c>
      <c r="K6" s="433">
        <v>-5.297</v>
      </c>
      <c r="L6" s="489" t="str">
        <f>IF(J6=0,"-",IF(ABS(K6/J6-1)&gt;2,"-",IF(AND(K6&gt;=0,J6&gt;0),(K6-J6)/J6,IF(AND(K6&lt;=0,J6&lt;0),-(K6-J6)/J6,IF(AND(K6&lt;0,J6&gt;0),"-",IF(AND(K6&gt;0,J6&lt;0),"-"))))))</f>
        <v>-</v>
      </c>
    </row>
    <row r="7" spans="1:12" s="193" customFormat="1" ht="13.5" customHeight="1">
      <c r="A7" s="23"/>
      <c r="B7" s="23"/>
      <c r="C7" s="241"/>
      <c r="D7" s="428" t="s">
        <v>50</v>
      </c>
      <c r="E7" s="429">
        <v>10.505</v>
      </c>
      <c r="F7" s="430">
        <v>18.742</v>
      </c>
      <c r="G7" s="570">
        <f>IF(E7=0,"-",IF(ABS(F7/E7-1)&gt;2,"-",IF(AND(F7&gt;=0,E7&gt;0),(F7-E7)/E7,IF(AND(F7&lt;=0,E7&lt;0),-(F7-E7)/E7,IF(AND(F7&lt;0,E7&gt;0),"-",IF(AND(F7&gt;0,E7&lt;0),"-"))))))</f>
        <v>0.7841028081865777</v>
      </c>
      <c r="H7" s="571">
        <v>30.18</v>
      </c>
      <c r="I7" s="570">
        <f>IF(H7=0,"-",IF(ABS(F7/H7-1)&gt;2,"-",IF(AND(F7&gt;=0,H7&gt;0),(F7-H7)/H7,IF(AND(F7&lt;=0,H7&lt;0),-(F7-H7)/H7,IF(AND(F7&lt;0,H7&gt;0),"-",IF(AND(F7&gt;0,H7&lt;0),"-"))))))</f>
        <v>-0.3789927104042412</v>
      </c>
      <c r="J7" s="571">
        <v>83.346</v>
      </c>
      <c r="K7" s="572">
        <v>-3.224</v>
      </c>
      <c r="L7" s="570" t="str">
        <f>IF(J7=0,"-",IF(ABS(K7/J7-1)&gt;2,"-",IF(AND(K7&gt;=0,J7&gt;0),(K7-J7)/J7,IF(AND(K7&lt;=0,J7&lt;0),-(K7-J7)/J7,IF(AND(K7&lt;0,J7&gt;0),"-",IF(AND(K7&gt;0,J7&lt;0),"-"))))))</f>
        <v>-</v>
      </c>
    </row>
    <row r="8" spans="1:12" s="193" customFormat="1" ht="13.5" customHeight="1" hidden="1">
      <c r="A8" s="23"/>
      <c r="B8" s="23"/>
      <c r="C8" s="241"/>
      <c r="D8" s="435" t="s">
        <v>68</v>
      </c>
      <c r="E8" s="436"/>
      <c r="F8" s="437"/>
      <c r="G8" s="438"/>
      <c r="H8" s="568"/>
      <c r="I8" s="438"/>
      <c r="J8" s="568"/>
      <c r="K8" s="569"/>
      <c r="L8" s="438"/>
    </row>
    <row r="9" spans="1:12" s="193" customFormat="1" ht="13.5" customHeight="1">
      <c r="A9" s="23"/>
      <c r="B9" s="23"/>
      <c r="C9" s="241"/>
      <c r="D9" s="431" t="s">
        <v>176</v>
      </c>
      <c r="E9" s="432">
        <v>-5</v>
      </c>
      <c r="F9" s="433">
        <v>-5</v>
      </c>
      <c r="G9" s="489">
        <f>IF(E9=0,"-",IF(ABS(F9/E9-1)&gt;2,"-",IF(AND(F9&gt;=0,E9&gt;0),(F9-E9)/E9,IF(AND(F9&lt;=0,E9&lt;0),-(F9-E9)/E9,IF(AND(F9&lt;0,E9&gt;0),"-",IF(AND(F9&gt;0,E9&lt;0),"-"))))))</f>
        <v>0</v>
      </c>
      <c r="H9" s="432">
        <v>-5</v>
      </c>
      <c r="I9" s="489">
        <f>IF(H9=0,"-",IF(ABS(F9/H9-1)&gt;2,"-",IF(AND(F9&gt;=0,H9&gt;0),(F9-H9)/H9,IF(AND(F9&lt;=0,H9&lt;0),-(F9-H9)/H9,IF(AND(F9&lt;0,H9&gt;0),"-",IF(AND(F9&gt;0,H9&lt;0),"-"))))))</f>
        <v>0</v>
      </c>
      <c r="J9" s="432">
        <v>-20</v>
      </c>
      <c r="K9" s="433">
        <v>-20</v>
      </c>
      <c r="L9" s="489">
        <f>IF(J9=0,"-",IF(ABS(K9/J9-1)&gt;2,"-",IF(AND(K9&gt;=0,J9&gt;0),(K9-J9)/J9,IF(AND(K9&lt;=0,J9&lt;0),-(K9-J9)/J9,IF(AND(K9&lt;0,J9&gt;0),"-",IF(AND(K9&gt;0,J9&lt;0),"-"))))))</f>
        <v>0</v>
      </c>
    </row>
    <row r="10" spans="1:12" s="193" customFormat="1" ht="13.5" customHeight="1" hidden="1">
      <c r="A10" s="23"/>
      <c r="B10" s="23"/>
      <c r="C10" s="241"/>
      <c r="D10" s="431" t="s">
        <v>71</v>
      </c>
      <c r="E10" s="432"/>
      <c r="F10" s="433"/>
      <c r="G10" s="434"/>
      <c r="H10" s="432"/>
      <c r="I10" s="434"/>
      <c r="J10" s="432"/>
      <c r="K10" s="433"/>
      <c r="L10" s="434"/>
    </row>
    <row r="11" spans="1:12" s="193" customFormat="1" ht="13.5" customHeight="1">
      <c r="A11" s="23"/>
      <c r="B11" s="23"/>
      <c r="C11" s="241"/>
      <c r="D11" s="431" t="s">
        <v>45</v>
      </c>
      <c r="E11" s="432">
        <v>0.472</v>
      </c>
      <c r="F11" s="433">
        <v>-4.108</v>
      </c>
      <c r="G11" s="489" t="str">
        <f>IF(E11=0,"-",IF(ABS(F11/E11-1)&gt;2,"-",IF(AND(F11&gt;=0,E11&gt;0),(F11-E11)/E11,IF(AND(F11&lt;=0,E11&lt;0),-(F11-E11)/E11,IF(AND(F11&lt;0,E11&gt;0),"-",IF(AND(F11&gt;0,E11&lt;0),"-"))))))</f>
        <v>-</v>
      </c>
      <c r="H11" s="432">
        <v>-1.061</v>
      </c>
      <c r="I11" s="489" t="str">
        <f>IF(H11=0,"-",IF(ABS(F11/H11-1)&gt;2,"-",IF(AND(F11&gt;=0,H11&gt;0),(F11-H11)/H11,IF(AND(F11&lt;=0,H11&lt;0),-(F11-H11)/H11,IF(AND(F11&lt;0,H11&gt;0),"-",IF(AND(F11&gt;0,H11&lt;0),"-"))))))</f>
        <v>-</v>
      </c>
      <c r="J11" s="432">
        <v>-8.493</v>
      </c>
      <c r="K11" s="433">
        <v>-8.637</v>
      </c>
      <c r="L11" s="489">
        <f>IF(J11=0,"-",IF(ABS(K11/J11-1)&gt;2,"-",IF(AND(K11&gt;=0,J11&gt;0),(K11-J11)/J11,IF(AND(K11&lt;=0,J11&lt;0),-(K11-J11)/J11,IF(AND(K11&lt;0,J11&gt;0),"-",IF(AND(K11&gt;0,J11&lt;0),"-"))))))</f>
        <v>-0.016955139526669036</v>
      </c>
    </row>
    <row r="12" spans="1:12" s="193" customFormat="1" ht="13.5" customHeight="1">
      <c r="A12" s="23"/>
      <c r="B12" s="23"/>
      <c r="C12" s="241"/>
      <c r="D12" s="431" t="s">
        <v>46</v>
      </c>
      <c r="E12" s="432">
        <v>1.724</v>
      </c>
      <c r="F12" s="433">
        <v>-0.131</v>
      </c>
      <c r="G12" s="489" t="str">
        <f>IF(E12=0,"-",IF(ABS(F12/E12-1)&gt;2,"-",IF(AND(F12&gt;=0,E12&gt;0),(F12-E12)/E12,IF(AND(F12&lt;=0,E12&lt;0),-(F12-E12)/E12,IF(AND(F12&lt;0,E12&gt;0),"-",IF(AND(F12&gt;0,E12&lt;0),"-"))))))</f>
        <v>-</v>
      </c>
      <c r="H12" s="432">
        <v>3.087</v>
      </c>
      <c r="I12" s="489" t="str">
        <f>IF(H12=0,"-",IF(ABS(F12/H12-1)&gt;2,"-",IF(AND(F12&gt;=0,H12&gt;0),(F12-H12)/H12,IF(AND(F12&lt;=0,H12&lt;0),-(F12-H12)/H12,IF(AND(F12&lt;0,H12&gt;0),"-",IF(AND(F12&gt;0,H12&lt;0),"-"))))))</f>
        <v>-</v>
      </c>
      <c r="J12" s="432">
        <v>0.501</v>
      </c>
      <c r="K12" s="433">
        <v>2.794</v>
      </c>
      <c r="L12" s="489" t="str">
        <f>IF(J12=0,"-",IF(ABS(K12/J12-1)&gt;2,"-",IF(AND(K12&gt;=0,J12&gt;0),(K12-J12)/J12,IF(AND(K12&lt;=0,J12&lt;0),-(K12-J12)/J12,IF(AND(K12&lt;0,J12&gt;0),"-",IF(AND(K12&gt;0,J12&lt;0),"-"))))))</f>
        <v>-</v>
      </c>
    </row>
    <row r="13" spans="1:12" s="193" customFormat="1" ht="13.5" customHeight="1">
      <c r="A13" s="23"/>
      <c r="B13" s="23"/>
      <c r="C13" s="241"/>
      <c r="D13" s="428" t="s">
        <v>6</v>
      </c>
      <c r="E13" s="429">
        <v>7.701</v>
      </c>
      <c r="F13" s="430">
        <v>9.503</v>
      </c>
      <c r="G13" s="570">
        <f>IF(E13=0,"-",IF(ABS(F13/E13-1)&gt;2,"-",IF(AND(F13&gt;=0,E13&gt;0),(F13-E13)/E13,IF(AND(F13&lt;=0,E13&lt;0),-(F13-E13)/E13,IF(AND(F13&lt;0,E13&gt;0),"-",IF(AND(F13&gt;0,E13&lt;0),"-"))))))</f>
        <v>0.23399558498896256</v>
      </c>
      <c r="H13" s="571">
        <v>27.206</v>
      </c>
      <c r="I13" s="570">
        <f>IF(H13=0,"-",IF(ABS(F13/H13-1)&gt;2,"-",IF(AND(F13&gt;=0,H13&gt;0),(F13-H13)/H13,IF(AND(F13&lt;=0,H13&lt;0),-(F13-H13)/H13,IF(AND(F13&lt;0,H13&gt;0),"-",IF(AND(F13&gt;0,H13&lt;0),"-"))))))</f>
        <v>-0.6507020510181577</v>
      </c>
      <c r="J13" s="571">
        <v>55.354</v>
      </c>
      <c r="K13" s="572">
        <v>-29.104</v>
      </c>
      <c r="L13" s="570" t="str">
        <f>IF(J13=0,"-",IF(ABS(K13/J13-1)&gt;2,"-",IF(AND(K13&gt;=0,J13&gt;0),(K13-J13)/J13,IF(AND(K13&lt;=0,J13&lt;0),-(K13-J13)/J13,IF(AND(K13&lt;0,J13&gt;0),"-",IF(AND(K13&gt;0,J13&lt;0),"-"))))))</f>
        <v>-</v>
      </c>
    </row>
    <row r="14" spans="1:10" s="193" customFormat="1" ht="13.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</row>
    <row r="15" spans="1:12" s="193" customFormat="1" ht="12">
      <c r="A15" s="23"/>
      <c r="B15" s="23"/>
      <c r="C15" s="23"/>
      <c r="D15" s="23"/>
      <c r="E15" s="50"/>
      <c r="F15" s="50"/>
      <c r="G15" s="50"/>
      <c r="H15" s="23"/>
      <c r="I15" s="23"/>
      <c r="J15" s="50"/>
      <c r="K15" s="264"/>
      <c r="L15" s="195"/>
    </row>
    <row r="17" spans="1:10" s="193" customFormat="1" ht="12">
      <c r="A17" s="23"/>
      <c r="B17" s="23"/>
      <c r="C17" s="23"/>
      <c r="D17" s="23"/>
      <c r="E17" s="23"/>
      <c r="F17" s="41"/>
      <c r="G17" s="23"/>
      <c r="H17" s="23"/>
      <c r="I17" s="23"/>
      <c r="J17" s="23"/>
    </row>
    <row r="18" spans="1:10" s="193" customFormat="1" ht="12.75">
      <c r="A18" s="23"/>
      <c r="B18" s="23"/>
      <c r="C18" s="23"/>
      <c r="D18" s="203"/>
      <c r="E18" s="23"/>
      <c r="F18" s="41"/>
      <c r="G18" s="23"/>
      <c r="H18" s="23"/>
      <c r="I18" s="23"/>
      <c r="J18" s="23"/>
    </row>
    <row r="19" spans="1:10" s="193" customFormat="1" ht="12">
      <c r="A19" s="41"/>
      <c r="B19" s="23"/>
      <c r="C19" s="23"/>
      <c r="D19" s="23"/>
      <c r="E19" s="23"/>
      <c r="F19" s="41"/>
      <c r="G19" s="23"/>
      <c r="H19" s="23"/>
      <c r="I19" s="23"/>
      <c r="J19" s="23"/>
    </row>
  </sheetData>
  <sheetProtection/>
  <mergeCells count="1">
    <mergeCell ref="H2:I2"/>
  </mergeCells>
  <printOptions/>
  <pageMargins left="0.17" right="0.19" top="0.63" bottom="0.32" header="0.5" footer="0.2"/>
  <pageSetup fitToHeight="1" fitToWidth="1" horizontalDpi="600" verticalDpi="600" orientation="portrait" paperSize="9" scale="4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67"/>
  <sheetViews>
    <sheetView showGridLines="0" zoomScalePageLayoutView="0" workbookViewId="0" topLeftCell="A34">
      <selection activeCell="C38" sqref="C38:J44"/>
    </sheetView>
  </sheetViews>
  <sheetFormatPr defaultColWidth="9.140625" defaultRowHeight="13.5" outlineLevelRow="1" outlineLevelCol="1"/>
  <cols>
    <col min="1" max="1" width="9.140625" style="197" customWidth="1"/>
    <col min="2" max="2" width="34.140625" style="2" customWidth="1"/>
    <col min="3" max="4" width="11.57421875" style="2" customWidth="1"/>
    <col min="5" max="5" width="9.00390625" style="4" customWidth="1"/>
    <col min="6" max="6" width="11.57421875" style="2" customWidth="1"/>
    <col min="7" max="7" width="9.00390625" style="4" customWidth="1"/>
    <col min="8" max="10" width="9.140625" style="2" customWidth="1" outlineLevel="1"/>
    <col min="11" max="16384" width="9.140625" style="2" customWidth="1"/>
  </cols>
  <sheetData>
    <row r="1" spans="1:7" s="13" customFormat="1" ht="12.75">
      <c r="A1" s="597"/>
      <c r="B1" s="30"/>
      <c r="E1" s="31"/>
      <c r="G1" s="31"/>
    </row>
    <row r="2" spans="1:4" ht="12.75">
      <c r="A2" s="594"/>
      <c r="D2" s="3"/>
    </row>
    <row r="3" spans="1:12" ht="12.75">
      <c r="A3" s="594"/>
      <c r="B3" s="214" t="s">
        <v>76</v>
      </c>
      <c r="C3" s="215" t="s">
        <v>184</v>
      </c>
      <c r="D3" s="216" t="s">
        <v>185</v>
      </c>
      <c r="E3" s="217" t="s">
        <v>182</v>
      </c>
      <c r="F3" s="215" t="s">
        <v>181</v>
      </c>
      <c r="G3" s="217" t="s">
        <v>106</v>
      </c>
      <c r="H3" s="215" t="s">
        <v>186</v>
      </c>
      <c r="I3" s="216" t="s">
        <v>187</v>
      </c>
      <c r="J3" s="217" t="s">
        <v>182</v>
      </c>
      <c r="K3" s="110"/>
      <c r="L3" s="197"/>
    </row>
    <row r="4" spans="1:12" ht="15" customHeight="1">
      <c r="A4" s="594"/>
      <c r="B4" s="64" t="s">
        <v>54</v>
      </c>
      <c r="C4" s="46">
        <f>'[16]Quarter'!$O$3</f>
        <v>3564.9721226341103</v>
      </c>
      <c r="D4" s="658">
        <f>'[16]Quarter'!$S$3</f>
        <v>3434.5981226341105</v>
      </c>
      <c r="E4" s="47">
        <f>IF(C4=0,"-",IF(ABS(D4/C4-1)&gt;2,"-",IF(AND(D4&gt;=0,C4&gt;0),(D4-C4)/C4,IF(AND(D4&lt;=0,C4&lt;0),-(D4-C4)/C4,IF(AND(D4&lt;0,C4&gt;0),"-",IF(AND(D4&gt;0,C4&lt;0),"-"))))))</f>
        <v>-0.03657083295890353</v>
      </c>
      <c r="F4" s="46">
        <f>'[16]Quarter'!$R$3</f>
        <v>3507.0531226341104</v>
      </c>
      <c r="G4" s="47">
        <f>IF(F4=0,"-",IF(ABS(D4/F4-1)&gt;2,"-",IF(AND(D4&gt;=0,F4&gt;0),(D4-F4)/F4,IF(AND(D4&lt;=0,F4&lt;0),-(D4-F4)/F4,IF(AND(D4&lt;0,F4&gt;0),"-",IF(AND(D4&gt;0,F4&lt;0),"-"))))))</f>
        <v>-0.02065979540839682</v>
      </c>
      <c r="H4" s="46">
        <f>'[16]YTD'!$D$3</f>
        <v>3564.9721226341103</v>
      </c>
      <c r="I4" s="658">
        <f>'[16]YTD'!$E$3</f>
        <v>3434.5981226341105</v>
      </c>
      <c r="J4" s="47">
        <f>IF(H4=0,"-",IF(ABS(I4/H4-1)&gt;2,"-",IF(AND(I4&gt;=0,H4&gt;0),(I4-H4)/H4,IF(AND(I4&lt;=0,H4&lt;0),-(I4-H4)/H4,IF(AND(I4&lt;0,H4&gt;0),"-",IF(AND(I4&gt;0,H4&lt;0),"-"))))))</f>
        <v>-0.03657083295890353</v>
      </c>
      <c r="K4" s="110"/>
      <c r="L4" s="598"/>
    </row>
    <row r="5" spans="1:12" ht="15" customHeight="1">
      <c r="A5" s="594"/>
      <c r="B5" s="64" t="s">
        <v>144</v>
      </c>
      <c r="C5" s="46">
        <f>'[16]Quarter'!$O$4</f>
        <v>2364.33712263411</v>
      </c>
      <c r="D5" s="658">
        <f>'[16]Quarter'!$S$4</f>
        <v>2283.7201226341103</v>
      </c>
      <c r="E5" s="47">
        <f>IF(C5=0,"-",IF(ABS(D5/C5-1)&gt;2,"-",IF(AND(D5&gt;=0,C5&gt;0),(D5-C5)/C5,IF(AND(D5&lt;=0,C5&lt;0),-(D5-C5)/C5,IF(AND(D5&lt;0,C5&gt;0),"-",IF(AND(D5&gt;0,C5&lt;0),"-"))))))</f>
        <v>-0.03409708337624216</v>
      </c>
      <c r="F5" s="46">
        <f>'[16]Quarter'!$R$4</f>
        <v>2328.3551226341106</v>
      </c>
      <c r="G5" s="47">
        <f>IF(F5=0,"-",IF(ABS(D5/F5-1)&gt;2,"-",IF(AND(D5&gt;=0,F5&gt;0),(D5-F5)/F5,IF(AND(D5&lt;=0,F5&lt;0),-(D5-F5)/F5,IF(AND(D5&lt;0,F5&gt;0),"-",IF(AND(D5&gt;0,F5&lt;0),"-"))))))</f>
        <v>-0.019170185667169118</v>
      </c>
      <c r="H5" s="46">
        <f>'[16]YTD'!$D$4</f>
        <v>2364.33712263411</v>
      </c>
      <c r="I5" s="658">
        <f>'[16]YTD'!$E$4</f>
        <v>2283.7201226341103</v>
      </c>
      <c r="J5" s="47">
        <f>IF(H5=0,"-",IF(ABS(I5/H5-1)&gt;2,"-",IF(AND(I5&gt;=0,H5&gt;0),(I5-H5)/H5,IF(AND(I5&lt;=0,H5&lt;0),-(I5-H5)/H5,IF(AND(I5&lt;0,H5&gt;0),"-",IF(AND(I5&gt;0,H5&lt;0),"-"))))))</f>
        <v>-0.03409708337624216</v>
      </c>
      <c r="K5" s="110"/>
      <c r="L5" s="598"/>
    </row>
    <row r="6" spans="1:12" ht="15" customHeight="1">
      <c r="A6" s="594"/>
      <c r="B6" s="64" t="s">
        <v>145</v>
      </c>
      <c r="C6" s="46">
        <f>'[16]Quarter'!$O$5</f>
        <v>1200.6350000000002</v>
      </c>
      <c r="D6" s="658">
        <f>'[16]Quarter'!$S$5</f>
        <v>1150.8780000000002</v>
      </c>
      <c r="E6" s="47">
        <f>IF(C6=0,"-",IF(ABS(D6/C6-1)&gt;2,"-",IF(AND(D6&gt;=0,C6&gt;0),(D6-C6)/C6,IF(AND(D6&lt;=0,C6&lt;0),-(D6-C6)/C6,IF(AND(D6&lt;0,C6&gt;0),"-",IF(AND(D6&gt;0,C6&lt;0),"-"))))))</f>
        <v>-0.04144223681635139</v>
      </c>
      <c r="F6" s="46">
        <f>'[16]Quarter'!$R$5</f>
        <v>1178.6979999999999</v>
      </c>
      <c r="G6" s="47">
        <f>IF(F6=0,"-",IF(ABS(D6/F6-1)&gt;2,"-",IF(AND(D6&gt;=0,F6&gt;0),(D6-F6)/F6,IF(AND(D6&lt;=0,F6&lt;0),-(D6-F6)/F6,IF(AND(D6&lt;0,F6&gt;0),"-",IF(AND(D6&gt;0,F6&lt;0),"-"))))))</f>
        <v>-0.023602313739396957</v>
      </c>
      <c r="H6" s="46">
        <f>'[16]YTD'!$D$5</f>
        <v>1200.6350000000002</v>
      </c>
      <c r="I6" s="658">
        <f>'[16]YTD'!$E$5</f>
        <v>1150.8780000000002</v>
      </c>
      <c r="J6" s="47">
        <f>IF(H6=0,"-",IF(ABS(I6/H6-1)&gt;2,"-",IF(AND(I6&gt;=0,H6&gt;0),(I6-H6)/H6,IF(AND(I6&lt;=0,H6&lt;0),-(I6-H6)/H6,IF(AND(I6&lt;0,H6&gt;0),"-",IF(AND(I6&gt;0,H6&lt;0),"-"))))))</f>
        <v>-0.04144223681635139</v>
      </c>
      <c r="K6" s="110"/>
      <c r="L6" s="598"/>
    </row>
    <row r="7" spans="1:12" ht="15" customHeight="1">
      <c r="A7" s="239"/>
      <c r="B7" s="64" t="s">
        <v>34</v>
      </c>
      <c r="C7" s="46">
        <f>'[16]Quarter'!$O$7</f>
        <v>-44.896</v>
      </c>
      <c r="D7" s="173">
        <f>'[16]Quarter'!$S$7</f>
        <v>-72.455</v>
      </c>
      <c r="E7" s="47">
        <f>IF(C7=0,"-",IF(ABS(D7/C7-1)&gt;2,"-",IF(AND(D7&gt;=0,C7&gt;0),(D7-C7)/C7,IF(AND(D7&lt;=0,C7&lt;0),-(D7-C7)/C7,IF(AND(D7&lt;0,C7&gt;0),"-",IF(AND(D7&gt;0,C7&lt;0),"-"))))))</f>
        <v>-0.6138408766928011</v>
      </c>
      <c r="F7" s="46">
        <f>'[16]Quarter'!$R$7</f>
        <v>-61.57</v>
      </c>
      <c r="G7" s="47">
        <f>IF(F7=0,"-",IF(ABS(D7/F7-1)&gt;2,"-",IF(AND(D7&gt;=0,F7&gt;0),(D7-F7)/F7,IF(AND(D7&lt;=0,F7&lt;0),-(D7-F7)/F7,IF(AND(D7&lt;0,F7&gt;0),"-",IF(AND(D7&gt;0,F7&lt;0),"-"))))))</f>
        <v>-0.17679064479454276</v>
      </c>
      <c r="H7" s="46">
        <f>'[16]YTD'!$D$7</f>
        <v>-74.396</v>
      </c>
      <c r="I7" s="173">
        <f>'[16]YTD'!$E$7</f>
        <v>-134.025</v>
      </c>
      <c r="J7" s="47">
        <f>IF(H7=0,"-",IF(ABS(I7/H7-1)&gt;2,"-",IF(AND(I7&gt;=0,H7&gt;0),(I7-H7)/H7,IF(AND(I7&lt;=0,H7&lt;0),-(I7-H7)/H7,IF(AND(I7&lt;0,H7&gt;0),"-",IF(AND(I7&gt;0,H7&lt;0),"-"))))))</f>
        <v>-0.8015081455992258</v>
      </c>
      <c r="K7" s="110"/>
      <c r="L7" s="598"/>
    </row>
    <row r="8" spans="1:12" ht="6" customHeight="1">
      <c r="A8" s="239"/>
      <c r="B8" s="668"/>
      <c r="C8" s="134"/>
      <c r="D8" s="177"/>
      <c r="E8" s="120"/>
      <c r="F8" s="134"/>
      <c r="G8" s="120"/>
      <c r="H8" s="134"/>
      <c r="I8" s="177"/>
      <c r="J8" s="120"/>
      <c r="K8" s="132"/>
      <c r="L8" s="598"/>
    </row>
    <row r="9" spans="1:12" ht="15" customHeight="1">
      <c r="A9" s="239"/>
      <c r="B9" s="16" t="s">
        <v>73</v>
      </c>
      <c r="C9" s="133">
        <f>'[16]Quarter'!$O$9</f>
        <v>0.32768924835613994</v>
      </c>
      <c r="D9" s="181">
        <f>'[16]Quarter'!$S$9</f>
        <v>0.322979685899336</v>
      </c>
      <c r="E9" s="227">
        <f>(D9-C9)*100</f>
        <v>-0.47095624568039285</v>
      </c>
      <c r="F9" s="133">
        <f>'[16]Quarter'!$R$9</f>
        <v>0.3104844510889999</v>
      </c>
      <c r="G9" s="227">
        <f>(D9-F9)*100</f>
        <v>1.2495234810336098</v>
      </c>
      <c r="H9" s="133">
        <f>'[16]YTD'!$D$9</f>
        <v>0.3204515207746531</v>
      </c>
      <c r="I9" s="181">
        <f>'[16]YTD'!$E$9</f>
        <v>0.31676303172754156</v>
      </c>
      <c r="J9" s="227">
        <f>(I9-H9)*100</f>
        <v>-0.3688489047111554</v>
      </c>
      <c r="K9" s="287"/>
      <c r="L9" s="598"/>
    </row>
    <row r="10" spans="1:12" ht="15" customHeight="1">
      <c r="A10" s="239"/>
      <c r="B10" s="16" t="s">
        <v>159</v>
      </c>
      <c r="C10" s="133">
        <f>'[16]Quarter'!$O$11</f>
        <v>0.7655217017574211</v>
      </c>
      <c r="D10" s="181">
        <f>'[16]Quarter'!$S$11</f>
        <v>0.7952112734215233</v>
      </c>
      <c r="E10" s="227">
        <f>(D10-C10)*100</f>
        <v>2.9689571664102243</v>
      </c>
      <c r="F10" s="133">
        <f>'[16]Quarter'!$R$11</f>
        <v>0.7915640893715501</v>
      </c>
      <c r="G10" s="227">
        <f>(D10-F10)*100</f>
        <v>0.3647184049973218</v>
      </c>
      <c r="H10" s="133">
        <f>'[16]YTD'!$D$11</f>
        <v>0.7649759259768583</v>
      </c>
      <c r="I10" s="181">
        <f>'[16]YTD'!$E$11</f>
        <v>0.7944439140563024</v>
      </c>
      <c r="J10" s="227">
        <f>(I10-H10)*100</f>
        <v>2.9467988079444174</v>
      </c>
      <c r="K10" s="287"/>
      <c r="L10" s="598"/>
    </row>
    <row r="11" spans="1:12" ht="15" customHeight="1">
      <c r="A11" s="239"/>
      <c r="B11" s="16" t="s">
        <v>26</v>
      </c>
      <c r="C11" s="46">
        <f>'[16]Quarter'!$O$13</f>
        <v>41.91119963935854</v>
      </c>
      <c r="D11" s="173">
        <f>'[16]Quarter'!$S$13</f>
        <v>39.14118425737744</v>
      </c>
      <c r="E11" s="47">
        <f aca="true" t="shared" si="0" ref="E11:E17">IF(C11=0,"-",IF(ABS(D11/C11-1)&gt;2,"-",IF(AND(D11&gt;=0,C11&gt;0),(D11-C11)/C11,IF(AND(D11&lt;=0,C11&lt;0),-(D11-C11)/C11,IF(AND(D11&lt;0,C11&gt;0),"-",IF(AND(D11&gt;0,C11&lt;0),"-"))))))</f>
        <v>-0.06609248615684576</v>
      </c>
      <c r="F11" s="46">
        <f>'[16]Quarter'!$R$13</f>
        <v>39.178448112926475</v>
      </c>
      <c r="G11" s="47">
        <f aca="true" t="shared" si="1" ref="G11:G17">IF(F11=0,"-",IF(ABS(D11/F11-1)&gt;2,"-",IF(AND(D11&gt;=0,F11&gt;0),(D11-F11)/F11,IF(AND(D11&lt;=0,F11&lt;0),-(D11-F11)/F11,IF(AND(D11&lt;0,F11&gt;0),"-",IF(AND(D11&gt;0,F11&lt;0),"-"))))))</f>
        <v>-0.000951131485392875</v>
      </c>
      <c r="H11" s="46">
        <f>'[16]YTD'!$D$13</f>
        <v>41.24849376789443</v>
      </c>
      <c r="I11" s="173">
        <f>'[16]YTD'!$E$13</f>
        <v>39.15997895377346</v>
      </c>
      <c r="J11" s="47">
        <f>IF(H11=0,"-",IF(ABS(I11/H11-1)&gt;2,"-",IF(AND(I11&gt;=0,H11&gt;0),(I11-H11)/H11,IF(AND(I11&lt;=0,H11&lt;0),-(I11-H11)/H11,IF(AND(I11&lt;0,H11&gt;0),"-",IF(AND(I11&gt;0,H11&lt;0),"-"))))))</f>
        <v>-0.05063251099235423</v>
      </c>
      <c r="K11" s="110"/>
      <c r="L11" s="598"/>
    </row>
    <row r="12" spans="1:12" ht="15" customHeight="1">
      <c r="A12" s="239"/>
      <c r="B12" s="16" t="s">
        <v>177</v>
      </c>
      <c r="C12" s="46">
        <f>'[16]Quarter'!$O$14</f>
        <v>123.41588379019903</v>
      </c>
      <c r="D12" s="173">
        <f>'[16]Quarter'!$S$14</f>
        <v>122.93351288135757</v>
      </c>
      <c r="E12" s="47">
        <f t="shared" si="0"/>
        <v>-0.003908499408888626</v>
      </c>
      <c r="F12" s="46">
        <f>'[16]Quarter'!$R$14</f>
        <v>120.721346566507</v>
      </c>
      <c r="G12" s="47">
        <f t="shared" si="1"/>
        <v>0.01832456626576697</v>
      </c>
      <c r="H12" s="46">
        <f>'[16]YTD'!$D$14</f>
        <v>122.7895981280107</v>
      </c>
      <c r="I12" s="173">
        <f>'[16]YTD'!$E$14</f>
        <v>121.8177669755049</v>
      </c>
      <c r="J12" s="47">
        <f>IF(H12=0,"-",IF(ABS(I12/H12-1)&gt;2,"-",IF(AND(I12&gt;=0,H12&gt;0),(I12-H12)/H12,IF(AND(I12&lt;=0,H12&lt;0),-(I12-H12)/H12,IF(AND(I12&lt;0,H12&gt;0),"-",IF(AND(I12&gt;0,H12&lt;0),"-"))))))</f>
        <v>-0.00791460487958146</v>
      </c>
      <c r="K12" s="110"/>
      <c r="L12" s="598"/>
    </row>
    <row r="13" spans="1:12" ht="6" customHeight="1">
      <c r="A13" s="239"/>
      <c r="B13" s="668"/>
      <c r="C13" s="134"/>
      <c r="D13" s="177"/>
      <c r="E13" s="120"/>
      <c r="F13" s="134"/>
      <c r="G13" s="120"/>
      <c r="H13" s="134"/>
      <c r="I13" s="177"/>
      <c r="J13" s="120"/>
      <c r="K13" s="110"/>
      <c r="L13" s="598"/>
    </row>
    <row r="14" spans="1:12" ht="15" customHeight="1">
      <c r="A14" s="239"/>
      <c r="B14" s="16" t="s">
        <v>178</v>
      </c>
      <c r="C14" s="46">
        <f>'[16]Quarter'!$O$16</f>
        <v>12.014724971315227</v>
      </c>
      <c r="D14" s="173">
        <f>'[16]Quarter'!$S$16</f>
        <v>11.294924191648406</v>
      </c>
      <c r="E14" s="47">
        <f t="shared" si="0"/>
        <v>-0.05990988402858347</v>
      </c>
      <c r="F14" s="46">
        <f>'[16]Quarter'!$R$16</f>
        <v>10.989814491302154</v>
      </c>
      <c r="G14" s="47">
        <f t="shared" si="1"/>
        <v>0.027762952740260527</v>
      </c>
      <c r="H14" s="46">
        <f>'[16]YTD'!$D$16</f>
        <v>12.020459741491408</v>
      </c>
      <c r="I14" s="173">
        <f>'[16]YTD'!$E$16</f>
        <v>11.141036621481573</v>
      </c>
      <c r="J14" s="47">
        <f>IF(H14=0,"-",IF(ABS(I14/H14-1)&gt;2,"-",IF(AND(I14&gt;=0,H14&gt;0),(I14-H14)/H14,IF(AND(I14&lt;=0,H14&lt;0),-(I14-H14)/H14,IF(AND(I14&lt;0,H14&gt;0),"-",IF(AND(I14&gt;0,H14&lt;0),"-"))))))</f>
        <v>-0.07316052288535196</v>
      </c>
      <c r="K14" s="110"/>
      <c r="L14" s="598"/>
    </row>
    <row r="15" spans="1:12" ht="15" customHeight="1">
      <c r="A15" s="239"/>
      <c r="B15" s="16" t="s">
        <v>86</v>
      </c>
      <c r="C15" s="46">
        <f>'[16]Quarter'!$O$17</f>
        <v>10.569846089017641</v>
      </c>
      <c r="D15" s="173">
        <f>'[16]Quarter'!$S$17</f>
        <v>10.241805371006398</v>
      </c>
      <c r="E15" s="47">
        <f t="shared" si="0"/>
        <v>-0.03103552457136403</v>
      </c>
      <c r="F15" s="46">
        <f>'[16]Quarter'!$R$17</f>
        <v>10.08400857467182</v>
      </c>
      <c r="G15" s="47">
        <f t="shared" si="1"/>
        <v>0.015648221157895388</v>
      </c>
      <c r="H15" s="46">
        <f>'[16]YTD'!$D$17</f>
        <v>10.581631484956699</v>
      </c>
      <c r="I15" s="173">
        <f>'[16]YTD'!$E$17</f>
        <v>10.16221771600729</v>
      </c>
      <c r="J15" s="47">
        <f>IF(H15=0,"-",IF(ABS(I15/H15-1)&gt;2,"-",IF(AND(I15&gt;=0,H15&gt;0),(I15-H15)/H15,IF(AND(I15&lt;=0,H15&lt;0),-(I15-H15)/H15,IF(AND(I15&lt;0,H15&gt;0),"-",IF(AND(I15&gt;0,H15&lt;0),"-"))))))</f>
        <v>-0.03963602111315862</v>
      </c>
      <c r="K15" s="110"/>
      <c r="L15" s="598"/>
    </row>
    <row r="16" spans="1:12" ht="15" customHeight="1">
      <c r="A16" s="239"/>
      <c r="B16" s="16" t="s">
        <v>85</v>
      </c>
      <c r="C16" s="46">
        <f>'[16]Quarter'!$O$18</f>
        <v>1.4448788822975873</v>
      </c>
      <c r="D16" s="173">
        <f>'[16]Quarter'!$S$18</f>
        <v>1.0531188206420077</v>
      </c>
      <c r="E16" s="47">
        <f t="shared" si="0"/>
        <v>-0.27113695580671704</v>
      </c>
      <c r="F16" s="46">
        <f>'[16]Quarter'!$R$18</f>
        <v>0.9058059166303316</v>
      </c>
      <c r="G16" s="47">
        <f t="shared" si="1"/>
        <v>0.16263186330212054</v>
      </c>
      <c r="H16" s="46">
        <f>'[16]YTD'!$D$18</f>
        <v>1.4388282565347106</v>
      </c>
      <c r="I16" s="173">
        <f>'[16]YTD'!$E$18</f>
        <v>0.9788189054742817</v>
      </c>
      <c r="J16" s="47">
        <f>IF(H16=0,"-",IF(ABS(I16/H16-1)&gt;2,"-",IF(AND(I16&gt;=0,H16&gt;0),(I16-H16)/H16,IF(AND(I16&lt;=0,H16&lt;0),-(I16-H16)/H16,IF(AND(I16&lt;0,H16&gt;0),"-",IF(AND(I16&gt;0,H16&lt;0),"-"))))))</f>
        <v>-0.31971109058444563</v>
      </c>
      <c r="K16" s="110"/>
      <c r="L16" s="598"/>
    </row>
    <row r="17" spans="1:12" ht="15" outlineLevel="1">
      <c r="A17" s="239"/>
      <c r="B17" s="58" t="s">
        <v>179</v>
      </c>
      <c r="C17" s="619">
        <f>'[16]Quarter'!$O$20</f>
        <v>0.0973515288497198</v>
      </c>
      <c r="D17" s="620">
        <f>'[16]Quarter'!$S$20</f>
        <v>0.09187831639163417</v>
      </c>
      <c r="E17" s="62">
        <f t="shared" si="0"/>
        <v>-0.05622112485294968</v>
      </c>
      <c r="F17" s="619">
        <f>'[16]Quarter'!$R$20</f>
        <v>0.09103455854220213</v>
      </c>
      <c r="G17" s="62">
        <f t="shared" si="1"/>
        <v>0.00926854441811663</v>
      </c>
      <c r="H17" s="619">
        <f>'[16]YTD'!$D$20</f>
        <v>0.0978947722343698</v>
      </c>
      <c r="I17" s="620">
        <f>'[16]YTD'!$E$20</f>
        <v>0.09145658222188403</v>
      </c>
      <c r="J17" s="62">
        <f>IF(H17=0,"-",IF(ABS(I17/H17-1)&gt;2,"-",IF(AND(I17&gt;=0,H17&gt;0),(I17-H17)/H17,IF(AND(I17&lt;=0,H17&lt;0),-(I17-H17)/H17,IF(AND(I17&lt;0,H17&gt;0),"-",IF(AND(I17&gt;0,H17&lt;0),"-"))))))</f>
        <v>-0.06576643333999599</v>
      </c>
      <c r="K17" s="110"/>
      <c r="L17" s="598"/>
    </row>
    <row r="18" spans="2:12" ht="3" customHeight="1">
      <c r="B18" s="618"/>
      <c r="C18" s="269"/>
      <c r="D18" s="177"/>
      <c r="E18" s="613"/>
      <c r="F18" s="269"/>
      <c r="G18" s="613"/>
      <c r="H18" s="269"/>
      <c r="I18" s="177"/>
      <c r="J18" s="613"/>
      <c r="K18" s="110"/>
      <c r="L18" s="598"/>
    </row>
    <row r="19" spans="2:12" ht="12.75">
      <c r="B19" s="17"/>
      <c r="C19" s="18"/>
      <c r="D19" s="599"/>
      <c r="E19" s="19"/>
      <c r="F19" s="18"/>
      <c r="G19" s="19"/>
      <c r="K19" s="197"/>
      <c r="L19" s="197"/>
    </row>
    <row r="20" spans="2:12" ht="12.75">
      <c r="B20" s="17"/>
      <c r="C20" s="18"/>
      <c r="D20" s="599"/>
      <c r="E20" s="19"/>
      <c r="F20" s="18"/>
      <c r="G20" s="19"/>
      <c r="K20" s="197"/>
      <c r="L20" s="197"/>
    </row>
    <row r="21" spans="2:7" ht="12.75">
      <c r="B21" s="17"/>
      <c r="C21" s="18"/>
      <c r="D21" s="599">
        <f>600000/3434</f>
        <v>174.72335468841</v>
      </c>
      <c r="E21" s="19"/>
      <c r="F21" s="18"/>
      <c r="G21" s="19"/>
    </row>
    <row r="22" spans="2:7" ht="12.75">
      <c r="B22" s="76"/>
      <c r="C22" s="600"/>
      <c r="D22" s="600"/>
      <c r="E22" s="20"/>
      <c r="F22" s="17"/>
      <c r="G22" s="8"/>
    </row>
    <row r="23" spans="2:6" ht="12.75">
      <c r="B23" s="76"/>
      <c r="C23" s="600"/>
      <c r="D23" s="601"/>
      <c r="E23" s="20"/>
      <c r="F23" s="77"/>
    </row>
    <row r="24" spans="2:7" ht="12.75">
      <c r="B24" s="795" t="s">
        <v>0</v>
      </c>
      <c r="C24" s="795"/>
      <c r="D24" s="3"/>
      <c r="F24" s="793"/>
      <c r="G24" s="793"/>
    </row>
    <row r="25" spans="2:10" ht="14.25" customHeight="1">
      <c r="B25" s="214" t="s">
        <v>78</v>
      </c>
      <c r="C25" s="215" t="s">
        <v>184</v>
      </c>
      <c r="D25" s="216" t="s">
        <v>185</v>
      </c>
      <c r="E25" s="217" t="s">
        <v>182</v>
      </c>
      <c r="F25" s="215" t="s">
        <v>181</v>
      </c>
      <c r="G25" s="217" t="s">
        <v>106</v>
      </c>
      <c r="H25" s="215" t="s">
        <v>186</v>
      </c>
      <c r="I25" s="216" t="s">
        <v>187</v>
      </c>
      <c r="J25" s="217" t="s">
        <v>182</v>
      </c>
    </row>
    <row r="26" spans="2:10" ht="14.25" customHeight="1">
      <c r="B26" s="113" t="s">
        <v>1</v>
      </c>
      <c r="C26" s="660">
        <f>'[4]Quarterre'!$B$7/1000</f>
        <v>131.00142005</v>
      </c>
      <c r="D26" s="172">
        <f>'[4]Quarterre'!$C$7/1000</f>
        <v>121.19625297299999</v>
      </c>
      <c r="E26" s="130">
        <f aca="true" t="shared" si="2" ref="E26:E38">IF(C26=0,"-",IF(ABS(D26/C26-1)&gt;2,"-",IF(AND(D26&gt;=0,C26&gt;0),(D26-C26)/C26,IF(AND(D26&lt;=0,C26&lt;0),-(D26-C26)/C26,IF(AND(D26&lt;0,C26&gt;0),"-",IF(AND(D26&gt;0,C26&lt;0),"-"))))))</f>
        <v>-0.07484779228543958</v>
      </c>
      <c r="F26" s="660">
        <f>'[4]Quarterre'!$D$7/1000</f>
        <v>117.58731871</v>
      </c>
      <c r="G26" s="130">
        <f aca="true" t="shared" si="3" ref="G26:G36">IF(F26=0,"-",IF(ABS(D26/F26-1)&gt;2,"-",IF(AND(D26&gt;=0,F26&gt;0),(D26-F26)/F26,IF(AND(D26&lt;=0,F26&lt;0),-(D26-F26)/F26,IF(AND(D26&lt;0,F26&gt;0),"-",IF(AND(D26&gt;0,F26&lt;0),"-"))))))</f>
        <v>0.030691526115163174</v>
      </c>
      <c r="H26" s="660">
        <f>'[4]YTD'!$B$7/1000</f>
        <v>262.47537393</v>
      </c>
      <c r="I26" s="172">
        <f>'[4]YTD'!$C$7/1000</f>
        <v>238.783571683</v>
      </c>
      <c r="J26" s="130">
        <f aca="true" t="shared" si="4" ref="J26:J36">IF(H26=0,"-",IF(ABS(I26/H26-1)&gt;2,"-",IF(AND(I26&gt;=0,H26&gt;0),(I26-H26)/H26,IF(AND(I26&lt;=0,H26&lt;0),-(I26-H26)/H26,IF(AND(I26&lt;0,H26&gt;0),"-",IF(AND(I26&gt;0,H26&lt;0),"-"))))))</f>
        <v>-0.09026295264301026</v>
      </c>
    </row>
    <row r="27" spans="2:10" ht="14.25" customHeight="1">
      <c r="B27" s="64" t="s">
        <v>27</v>
      </c>
      <c r="C27" s="46">
        <f>'[4]Quarterre'!$B$8/1000</f>
        <v>125.66464412</v>
      </c>
      <c r="D27" s="173">
        <f>'[4]Quarterre'!$C$8/1000</f>
        <v>114.73811922299998</v>
      </c>
      <c r="E27" s="47">
        <f t="shared" si="2"/>
        <v>-0.08694987339928355</v>
      </c>
      <c r="F27" s="46">
        <f>'[4]Quarterre'!$D$8/1000</f>
        <v>113.60644206</v>
      </c>
      <c r="G27" s="47">
        <f t="shared" si="3"/>
        <v>0.009961381964609849</v>
      </c>
      <c r="H27" s="46">
        <f>'[4]YTD'!$B$8/1000</f>
        <v>252.64494985000002</v>
      </c>
      <c r="I27" s="173">
        <f>'[4]YTD'!$C$8/1000</f>
        <v>228.344561283</v>
      </c>
      <c r="J27" s="47">
        <f t="shared" si="4"/>
        <v>-0.09618394739901834</v>
      </c>
    </row>
    <row r="28" spans="2:10" ht="14.25" customHeight="1">
      <c r="B28" s="608" t="s">
        <v>29</v>
      </c>
      <c r="C28" s="46">
        <f>'[4]Quarterre'!$B$9/1000</f>
        <v>110.55233893000002</v>
      </c>
      <c r="D28" s="173">
        <f>'[4]Quarterre'!$C$9/1000</f>
        <v>104.04013925</v>
      </c>
      <c r="E28" s="47">
        <f t="shared" si="2"/>
        <v>-0.05890603259080248</v>
      </c>
      <c r="F28" s="46">
        <f>'[4]Quarterre'!$D$9/1000</f>
        <v>104.24273647</v>
      </c>
      <c r="G28" s="47">
        <f t="shared" si="3"/>
        <v>-0.0019435140217976402</v>
      </c>
      <c r="H28" s="46">
        <f>'[4]YTD'!$B$9/1000</f>
        <v>222.40378599000002</v>
      </c>
      <c r="I28" s="173">
        <f>'[4]YTD'!$C$9/1000</f>
        <v>208.28287572000002</v>
      </c>
      <c r="J28" s="47">
        <f t="shared" si="4"/>
        <v>-0.0634922207243132</v>
      </c>
    </row>
    <row r="29" spans="2:13" ht="14.25" customHeight="1">
      <c r="B29" s="608" t="s">
        <v>30</v>
      </c>
      <c r="C29" s="46">
        <f>'[4]Quarterre'!$B$10/1000</f>
        <v>15.112305189999997</v>
      </c>
      <c r="D29" s="173">
        <f>'[4]Quarterre'!$C$10/1000</f>
        <v>10.697979972999997</v>
      </c>
      <c r="E29" s="47">
        <f t="shared" si="2"/>
        <v>-0.2921013810600526</v>
      </c>
      <c r="F29" s="46">
        <f>'[4]Quarterre'!$D$10/1000</f>
        <v>9.363705589999999</v>
      </c>
      <c r="G29" s="47">
        <f t="shared" si="3"/>
        <v>0.14249426898096212</v>
      </c>
      <c r="H29" s="46">
        <f>'[4]YTD'!$B$10/1000</f>
        <v>30.241163859999997</v>
      </c>
      <c r="I29" s="173">
        <f>'[4]YTD'!$C$10/1000</f>
        <v>20.061685562999994</v>
      </c>
      <c r="J29" s="47">
        <f t="shared" si="4"/>
        <v>-0.33661000430160043</v>
      </c>
      <c r="L29" s="87">
        <f>D29+4.6</f>
        <v>15.297979972999997</v>
      </c>
      <c r="M29" s="30">
        <f>L29/C29-1</f>
        <v>0.012286330951208013</v>
      </c>
    </row>
    <row r="30" spans="2:10" ht="14.25" customHeight="1">
      <c r="B30" s="64" t="s">
        <v>28</v>
      </c>
      <c r="C30" s="46">
        <f>'[4]Quarterre'!$B$11/1000</f>
        <v>5.33677593</v>
      </c>
      <c r="D30" s="173">
        <f>'[4]Quarterre'!$C$11/1000</f>
        <v>6.45813374999999</v>
      </c>
      <c r="E30" s="47">
        <f t="shared" si="2"/>
        <v>0.21011896221769805</v>
      </c>
      <c r="F30" s="46">
        <f>'[4]Quarterre'!$D$11/1000</f>
        <v>3.98087665</v>
      </c>
      <c r="G30" s="61">
        <f t="shared" si="3"/>
        <v>0.622289339208737</v>
      </c>
      <c r="H30" s="46">
        <f>'[4]YTD'!$B$11/1000</f>
        <v>9.83042408</v>
      </c>
      <c r="I30" s="173">
        <f>'[4]YTD'!$C$11/1000</f>
        <v>10.43901039999999</v>
      </c>
      <c r="J30" s="47">
        <f t="shared" si="4"/>
        <v>0.061908450240530204</v>
      </c>
    </row>
    <row r="31" spans="2:11" ht="14.25" customHeight="1">
      <c r="B31" s="312" t="s">
        <v>10</v>
      </c>
      <c r="C31" s="313">
        <f>'[4]Quarterre'!$B$12/1000</f>
        <v>7.798670859999999</v>
      </c>
      <c r="D31" s="661">
        <f>'[4]Quarterre'!$C$12/1000</f>
        <v>6.053149029999999</v>
      </c>
      <c r="E31" s="314">
        <f t="shared" si="2"/>
        <v>-0.22382299001140302</v>
      </c>
      <c r="F31" s="313">
        <f>'[4]Quarterre'!$D$12/1000</f>
        <v>6.16538741</v>
      </c>
      <c r="G31" s="314">
        <f t="shared" si="3"/>
        <v>-0.018204594867462003</v>
      </c>
      <c r="H31" s="313">
        <f>'[4]YTD'!$B$12/1000</f>
        <v>14.604786819999998</v>
      </c>
      <c r="I31" s="661">
        <f>'[4]YTD'!$C$12/1000</f>
        <v>12.21853644</v>
      </c>
      <c r="J31" s="314">
        <f t="shared" si="4"/>
        <v>-0.16338823766549154</v>
      </c>
      <c r="K31" s="197"/>
    </row>
    <row r="32" spans="2:12" ht="14.25" customHeight="1">
      <c r="B32" s="117" t="s">
        <v>13</v>
      </c>
      <c r="C32" s="114">
        <f>('[4]Quarterre'!$B$13+'[4]Quarterre'!$B$22)/1000</f>
        <v>79.27040351000001</v>
      </c>
      <c r="D32" s="172">
        <f>('[4]Quarterre'!$C$13+'[4]Quarterre'!$C$22)/1000</f>
        <v>67.5296255124682</v>
      </c>
      <c r="E32" s="115">
        <f t="shared" si="2"/>
        <v>-0.14811048610406913</v>
      </c>
      <c r="F32" s="114">
        <f>('[4]Quarterre'!$D$13+'[4]Quarterre'!$D$22)/1000</f>
        <v>67.92520160999999</v>
      </c>
      <c r="G32" s="118">
        <f t="shared" si="3"/>
        <v>-0.005823701485687608</v>
      </c>
      <c r="H32" s="114">
        <f>SUM(H33:H36)</f>
        <v>162.1934248</v>
      </c>
      <c r="I32" s="172">
        <f>SUM(I33:I36)</f>
        <v>135.4548271224682</v>
      </c>
      <c r="J32" s="115">
        <f t="shared" si="4"/>
        <v>-0.1648562369929795</v>
      </c>
      <c r="K32" s="3"/>
      <c r="L32" s="678">
        <f>I32-H32</f>
        <v>-26.7385976775318</v>
      </c>
    </row>
    <row r="33" spans="2:11" ht="14.25" customHeight="1">
      <c r="B33" s="121" t="s">
        <v>14</v>
      </c>
      <c r="C33" s="236">
        <f>'[4]Quarterre'!$B$17/1000</f>
        <v>10.077774520000002</v>
      </c>
      <c r="D33" s="173">
        <f>'[4]Quarterre'!$C$17/1000</f>
        <v>10.67108902</v>
      </c>
      <c r="E33" s="123">
        <f t="shared" si="2"/>
        <v>0.058873563684375636</v>
      </c>
      <c r="F33" s="236">
        <f>'[4]Quarterre'!$D$17/1000</f>
        <v>10.584205</v>
      </c>
      <c r="G33" s="123">
        <f t="shared" si="3"/>
        <v>0.00820883760282415</v>
      </c>
      <c r="H33" s="236">
        <f>'[4]YTD'!$B$23/1000</f>
        <v>22.093328120000002</v>
      </c>
      <c r="I33" s="175">
        <f>'[4]YTD'!$C$23/1000</f>
        <v>21.25529402</v>
      </c>
      <c r="J33" s="123">
        <f t="shared" si="4"/>
        <v>-0.03793154636767335</v>
      </c>
      <c r="K33" s="197"/>
    </row>
    <row r="34" spans="2:11" ht="14.25" customHeight="1">
      <c r="B34" s="58" t="s">
        <v>89</v>
      </c>
      <c r="C34" s="132">
        <f>('[4]Quarterre'!$B$15+'[4]Quarterre'!$B$16)/1000</f>
        <v>28.623214949999998</v>
      </c>
      <c r="D34" s="173">
        <f>('[4]Quarterre'!$C$15+'[4]Quarterre'!$C$16)/1000</f>
        <v>22.8928432529492</v>
      </c>
      <c r="E34" s="61">
        <f t="shared" si="2"/>
        <v>-0.20020014198477729</v>
      </c>
      <c r="F34" s="132">
        <f>('[4]Quarterre'!$D$15+'[4]Quarterre'!$D$16)/1000</f>
        <v>23.09880477</v>
      </c>
      <c r="G34" s="61">
        <f t="shared" si="3"/>
        <v>-0.008916544345112557</v>
      </c>
      <c r="H34" s="132">
        <f>'[4]YTD'!$B$24/1000</f>
        <v>58.138026839999995</v>
      </c>
      <c r="I34" s="176">
        <f>'[4]YTD'!$C$24/1000</f>
        <v>45.9916480229492</v>
      </c>
      <c r="J34" s="61">
        <f t="shared" si="4"/>
        <v>-0.20892313477508445</v>
      </c>
      <c r="K34" s="197"/>
    </row>
    <row r="35" spans="2:11" ht="15">
      <c r="B35" s="58" t="s">
        <v>90</v>
      </c>
      <c r="C35" s="132">
        <f>('[4]Quarterre'!$B$14+'[4]Quarterre'!$B$18)/1000</f>
        <v>13.73676301</v>
      </c>
      <c r="D35" s="176">
        <f>('[4]Quarterre'!$C$14+'[4]Quarterre'!$C$18)/1000</f>
        <v>13.21238341</v>
      </c>
      <c r="E35" s="61">
        <f t="shared" si="2"/>
        <v>-0.0381734473848218</v>
      </c>
      <c r="F35" s="132">
        <f>('[4]Quarterre'!$D$14+'[4]Quarterre'!$D$18)/1000</f>
        <v>9.65214642</v>
      </c>
      <c r="G35" s="61">
        <f t="shared" si="3"/>
        <v>0.36885443248383715</v>
      </c>
      <c r="H35" s="132">
        <f>'[4]YTD'!$B$25/1000</f>
        <v>27.308265910000003</v>
      </c>
      <c r="I35" s="176">
        <f>'[4]YTD'!$C$25/1000</f>
        <v>22.86452983</v>
      </c>
      <c r="J35" s="61">
        <f t="shared" si="4"/>
        <v>-0.16272494543026822</v>
      </c>
      <c r="K35" s="197"/>
    </row>
    <row r="36" spans="2:11" ht="14.25" customHeight="1">
      <c r="B36" s="119" t="s">
        <v>91</v>
      </c>
      <c r="C36" s="134">
        <f>('[4]Quarterre'!$B$19+'[4]Quarterre'!$B$20+'[4]Quarterre'!$B$21+'[4]Quarterre'!$B$22)/1000</f>
        <v>26.83265103</v>
      </c>
      <c r="D36" s="177">
        <f>('[4]Quarterre'!$C$19+'[4]Quarterre'!$C$20+'[4]Quarterre'!$C$21+'[4]Quarterre'!$C$22)/1000</f>
        <v>20.753309829519</v>
      </c>
      <c r="E36" s="120">
        <f t="shared" si="2"/>
        <v>-0.22656506036932572</v>
      </c>
      <c r="F36" s="134">
        <f>('[4]Quarterre'!$D$19+'[4]Quarterre'!$D$20+'[4]Quarterre'!$D$21+'[4]Quarterre'!$D$22)/1000</f>
        <v>24.590045420000003</v>
      </c>
      <c r="G36" s="120">
        <f t="shared" si="3"/>
        <v>-0.15602799933669262</v>
      </c>
      <c r="H36" s="134">
        <f>'[4]YTD'!$B$26/1000</f>
        <v>54.65380393</v>
      </c>
      <c r="I36" s="177">
        <f>'[4]YTD'!$C$26/1000</f>
        <v>45.343355249519</v>
      </c>
      <c r="J36" s="120">
        <f t="shared" si="4"/>
        <v>-0.17035316869079642</v>
      </c>
      <c r="K36" s="197"/>
    </row>
    <row r="37" spans="2:11" ht="14.25" customHeight="1" hidden="1" collapsed="1">
      <c r="B37" s="124" t="s">
        <v>87</v>
      </c>
      <c r="C37" s="235"/>
      <c r="D37" s="174"/>
      <c r="E37" s="125" t="str">
        <f t="shared" si="2"/>
        <v>-</v>
      </c>
      <c r="F37" s="235"/>
      <c r="G37" s="125" t="str">
        <f>IF(F37=0,"-",IF(ABS(D37/F37-1)&gt;2,"-",IF(AND(D37&gt;=0,F37&gt;0),(D37-F37)/F37,IF(AND(D37&lt;=0,F37&lt;0),-(D37-F37)/F37,IF(AND(D37&lt;0,F37&gt;0),"-",IF(AND(D37&gt;0,F37&lt;0),"-"))))))</f>
        <v>-</v>
      </c>
      <c r="H37" s="235" t="e">
        <f>+#REF!+H38</f>
        <v>#REF!</v>
      </c>
      <c r="I37" s="174" t="e">
        <f>+#REF!+I38</f>
        <v>#REF!</v>
      </c>
      <c r="J37" s="125" t="e">
        <f>IF(H37=0,"-",IF(ABS(I37/H37-1)&gt;2,"-",IF(AND(I37&gt;=0,H37&gt;0),(I37-H37)/H37,IF(AND(I37&lt;=0,H37&lt;0),-(I37-H37)/H37,IF(AND(I37&lt;0,H37&gt;0),"-",IF(AND(I37&gt;0,H37&lt;0),"-"))))))</f>
        <v>#REF!</v>
      </c>
      <c r="K37" s="197"/>
    </row>
    <row r="38" spans="2:12" ht="14.25" customHeight="1">
      <c r="B38" s="117" t="s">
        <v>2</v>
      </c>
      <c r="C38" s="610">
        <f>'[4]Quarterre'!$B$28/1000</f>
        <v>59.529687400000014</v>
      </c>
      <c r="D38" s="657">
        <f>'[4]Quarterre'!$C$28/1000</f>
        <v>59.71977649053177</v>
      </c>
      <c r="E38" s="611">
        <f t="shared" si="2"/>
        <v>0.003193181399634843</v>
      </c>
      <c r="F38" s="610">
        <f>'[4]Quarterre'!$D$28/1000</f>
        <v>55.82750451000001</v>
      </c>
      <c r="G38" s="611">
        <f>IF(F38=0,"-",IF(ABS(D38/F38-1)&gt;2,"-",IF(AND(D38&gt;=0,F38&gt;0),(D38-F38)/F38,IF(AND(D38&lt;=0,F38&lt;0),-(D38-F38)/F38,IF(AND(D38&lt;0,F38&gt;0),"-",IF(AND(D38&gt;0,F38&lt;0),"-"))))))</f>
        <v>0.06971961248661156</v>
      </c>
      <c r="H38" s="610">
        <f>'[4]YTD'!$B$28/1000</f>
        <v>114.88673595</v>
      </c>
      <c r="I38" s="657">
        <f>'[4]YTD'!$C$28/1000</f>
        <v>115.54728100053178</v>
      </c>
      <c r="J38" s="611">
        <f>IF(H38=0,"-",IF(ABS(I38/H38-1)&gt;2,"-",IF(AND(I38&gt;=0,H38&gt;0),(I38-H38)/H38,IF(AND(I38&lt;=0,H38&lt;0),-(I38-H38)/H38,IF(AND(I38&lt;0,H38&gt;0),"-",IF(AND(I38&gt;0,H38&lt;0),"-"))))))</f>
        <v>0.005749532746924389</v>
      </c>
      <c r="K38" s="3"/>
      <c r="L38" s="678">
        <f>I38-H38</f>
        <v>0.6605450505317805</v>
      </c>
    </row>
    <row r="39" spans="2:11" ht="14.25" customHeight="1">
      <c r="B39" s="119" t="s">
        <v>7</v>
      </c>
      <c r="C39" s="311">
        <f>'[4]Quarterre'!$B$29</f>
        <v>0.4544201687071713</v>
      </c>
      <c r="D39" s="612">
        <f>'[4]Quarterre'!$C$29</f>
        <v>0.4927526637629309</v>
      </c>
      <c r="E39" s="229">
        <f>(D39-C39)*100</f>
        <v>3.833249505575964</v>
      </c>
      <c r="F39" s="311">
        <f>'[4]Quarterre'!$D$29</f>
        <v>0.47477487472679536</v>
      </c>
      <c r="G39" s="229">
        <f>(D39-F39)*100</f>
        <v>1.797778903613556</v>
      </c>
      <c r="H39" s="311">
        <f>'[4]YTD'!$B$29</f>
        <v>0.4377048186647763</v>
      </c>
      <c r="I39" s="612">
        <f>'[4]YTD'!$C$29</f>
        <v>0.4838996258667576</v>
      </c>
      <c r="J39" s="229">
        <f>(I39-H39)*100</f>
        <v>4.6194807201981325</v>
      </c>
      <c r="K39" s="201"/>
    </row>
    <row r="40" spans="2:11" ht="16.5" customHeight="1">
      <c r="B40" s="16"/>
      <c r="C40" s="46"/>
      <c r="D40" s="173"/>
      <c r="E40" s="47"/>
      <c r="F40" s="46"/>
      <c r="G40" s="61"/>
      <c r="H40" s="46"/>
      <c r="I40" s="173"/>
      <c r="J40" s="47"/>
      <c r="K40" s="602"/>
    </row>
    <row r="41" spans="2:12" ht="14.25" customHeight="1">
      <c r="B41" s="16" t="s">
        <v>180</v>
      </c>
      <c r="C41" s="46">
        <f>'[4]Quarterre'!$B$43/1000</f>
        <v>28.069844</v>
      </c>
      <c r="D41" s="180">
        <f>'[4]Quarterre'!$C$43/1000</f>
        <v>20.410507510000002</v>
      </c>
      <c r="E41" s="61">
        <f>IF(C41=0,"-",IF(ABS(D41/C41-1)&gt;2,"-",IF(AND(D41&gt;=0,C41&gt;0),(D41-C41)/C41,IF(AND(D41&lt;=0,C41&lt;0),-(D41-C41)/C41,IF(AND(D41&lt;0,C41&gt;0),"-",IF(AND(D41&gt;0,C41&lt;0),"-"))))))</f>
        <v>-0.2728670843343482</v>
      </c>
      <c r="F41" s="46">
        <f>'[4]Quarterre'!$D$43/1000</f>
        <v>18.866493979999998</v>
      </c>
      <c r="G41" s="61">
        <f>IF(F41=0,"-",IF(ABS(D41/F41-1)&gt;2,"-",IF(AND(D41&gt;=0,F41&gt;0),(D41-F41)/F41,IF(AND(D41&lt;=0,F41&lt;0),-(D41-F41)/F41,IF(AND(D41&lt;0,F41&gt;0),"-",IF(AND(D41&gt;0,F41&lt;0),"-"))))))</f>
        <v>0.08183892204014075</v>
      </c>
      <c r="H41" s="46">
        <f>'[4]YTD'!$B$43/1000</f>
        <v>47.88981642</v>
      </c>
      <c r="I41" s="173">
        <f>'[4]YTD'!$C$43/1000</f>
        <v>39.27700149</v>
      </c>
      <c r="J41" s="47">
        <f>IF(H41=0,"-",IF(ABS(I41/H41-1)&gt;2,"-",IF(AND(I41&gt;=0,H41&gt;0),(I41-H41)/H41,IF(AND(I41&lt;=0,H41&lt;0),-(I41-H41)/H41,IF(AND(I41&lt;0,H41&gt;0),"-",IF(AND(I41&gt;0,H41&lt;0),"-"))))))</f>
        <v>-0.1798464803970948</v>
      </c>
      <c r="K41" s="3"/>
      <c r="L41" s="678">
        <f>I41-H41</f>
        <v>-8.612814929999999</v>
      </c>
    </row>
    <row r="42" spans="2:11" ht="14.25" customHeight="1">
      <c r="B42" s="58" t="s">
        <v>64</v>
      </c>
      <c r="C42" s="133">
        <f>C41/C26</f>
        <v>0.21427129560340974</v>
      </c>
      <c r="D42" s="181">
        <f>D41/D26</f>
        <v>0.16840873384548483</v>
      </c>
      <c r="E42" s="227">
        <f>(D42-C42)*100</f>
        <v>-4.586256175792491</v>
      </c>
      <c r="F42" s="133">
        <f>F41/F26</f>
        <v>0.1604466722005077</v>
      </c>
      <c r="G42" s="227">
        <f>(D42-F42)*100</f>
        <v>0.796206164497712</v>
      </c>
      <c r="H42" s="133">
        <f>H41/H26</f>
        <v>0.1824545126003776</v>
      </c>
      <c r="I42" s="181">
        <f>I41/I26</f>
        <v>0.1644878716453017</v>
      </c>
      <c r="J42" s="227">
        <f>(I42-H42)*100</f>
        <v>-1.7966640955075885</v>
      </c>
      <c r="K42" s="201"/>
    </row>
    <row r="43" spans="2:11" ht="14.25" customHeight="1">
      <c r="B43" s="58" t="s">
        <v>66</v>
      </c>
      <c r="C43" s="249">
        <f>C38-C41</f>
        <v>31.459843400000015</v>
      </c>
      <c r="D43" s="176">
        <f>D38-D41</f>
        <v>39.30926898053177</v>
      </c>
      <c r="E43" s="62">
        <f>IF(C43=0,"-",IF(ABS(D43/C43-1)&gt;2,"-",IF(AND(D43&gt;=0,C43&gt;0),(D43-C43)/C43,IF(AND(D43&lt;=0,C43&lt;0),-(D43-C43)/C43,IF(AND(D43&lt;0,C43&gt;0),"-",IF(AND(D43&gt;0,C43&lt;0),"-"))))))</f>
        <v>0.2495061873236073</v>
      </c>
      <c r="F43" s="249">
        <f>F38-F41</f>
        <v>36.96101053000001</v>
      </c>
      <c r="G43" s="333">
        <f>IF(F43=0,"-",IF(ABS(D43/F43-1)&gt;2,"-",IF(AND(D43&gt;=0,F43&gt;0),(D43-F43)/F43,IF(AND(D43&lt;=0,F43&lt;0),-(D43-F43)/F43,IF(AND(D43&lt;0,F43&gt;0),"-",IF(AND(D43&gt;0,F43&lt;0),"-"))))))</f>
        <v>0.0635333941593874</v>
      </c>
      <c r="H43" s="249">
        <f>'[4]YTD'!$B$44/1000</f>
        <v>66.99691953</v>
      </c>
      <c r="I43" s="176">
        <f>'[4]YTD'!$C$44/1000</f>
        <v>76.27027951053178</v>
      </c>
      <c r="J43" s="617">
        <f>IF(H43=0,"-",IF(ABS(I43/H43-1)&gt;2,"-",IF(AND(I43&gt;=0,H43&gt;0),(I43-H43)/H43,IF(AND(I43&lt;=0,H43&lt;0),-(I43-H43)/H43,IF(AND(I43&lt;0,H43&gt;0),"-",IF(AND(I43&gt;0,H43&lt;0),"-"))))))</f>
        <v>0.13841472183477538</v>
      </c>
      <c r="K43" s="197"/>
    </row>
    <row r="44" spans="2:10" ht="14.25" customHeight="1">
      <c r="B44" s="609" t="s">
        <v>65</v>
      </c>
      <c r="C44" s="614">
        <f>'[4]Quarterre'!$B$40/1000</f>
        <v>29.12015249</v>
      </c>
      <c r="D44" s="615">
        <f>'[4]Quarterre'!$C$40/1000</f>
        <v>20.410507510000002</v>
      </c>
      <c r="E44" s="616">
        <f>IF(C44=0,"-",IF(ABS(D44/C44-1)&gt;2,"-",IF(AND(D44&gt;=0,C44&gt;0),(D44-C44)/C44,IF(AND(D44&lt;=0,C44&lt;0),-(D44-C44)/C44,IF(AND(D44&lt;0,C44&gt;0),"-",IF(AND(D44&gt;0,C44&lt;0),"-"))))))</f>
        <v>-0.29909338500170735</v>
      </c>
      <c r="F44" s="614">
        <f>'[4]Quarterre'!$D$40/1000</f>
        <v>18.866493979999998</v>
      </c>
      <c r="G44" s="616">
        <f>IF(F44=0,"-",IF(ABS(D44/F44-1)&gt;2,"-",IF(AND(D44&gt;=0,F44&gt;0),(D44-F44)/F44,IF(AND(D44&lt;=0,F44&lt;0),-(D44-F44)/F44,IF(AND(D44&lt;0,F44&gt;0),"-",IF(AND(D44&gt;0,F44&lt;0),"-"))))))</f>
        <v>0.08183892204014075</v>
      </c>
      <c r="H44" s="614">
        <f>'[4]YTD'!$B$40/1000</f>
        <v>48.94012491</v>
      </c>
      <c r="I44" s="615">
        <f>'[4]YTD'!$C$40/1000</f>
        <v>39.27700149</v>
      </c>
      <c r="J44" s="616">
        <f>IF(H44=0,"-",IF(ABS(I44/H44-1)&gt;2,"-",IF(AND(I44&gt;=0,H44&gt;0),(I44-H44)/H44,IF(AND(I44&lt;=0,H44&lt;0),-(I44-H44)/H44,IF(AND(I44&lt;0,H44&gt;0),"-",IF(AND(I44&gt;0,H44&lt;0),"-"))))))</f>
        <v>-0.19744786997929217</v>
      </c>
    </row>
    <row r="45" spans="2:10" ht="6" customHeight="1">
      <c r="B45" s="110"/>
      <c r="C45" s="280"/>
      <c r="D45" s="280"/>
      <c r="E45" s="603"/>
      <c r="F45" s="280"/>
      <c r="G45" s="603"/>
      <c r="H45" s="230"/>
      <c r="I45" s="230"/>
      <c r="J45" s="84"/>
    </row>
    <row r="46" spans="2:10" ht="15" hidden="1">
      <c r="B46" s="2" t="s">
        <v>95</v>
      </c>
      <c r="C46" s="18">
        <f>'[4]Quarter'!$B$43/1000</f>
        <v>12.582474</v>
      </c>
      <c r="D46" s="168">
        <f>'[4]Quarter'!$C$43/1000</f>
        <v>14.965904970000002</v>
      </c>
      <c r="E46" s="19">
        <f>IF(C46=0,"-",IF(ABS(D46/C46-1)&gt;2,"-",IF(AND(D46&gt;=0,C46&gt;0),(D46-C46)/C46,IF(AND(D46&lt;=0,C46&lt;0),-(D46-C46)/C46,IF(AND(D46&lt;0,C46&gt;0),"-",IF(AND(D46&gt;0,C46&lt;0),"-"))))))</f>
        <v>0.18942466878930192</v>
      </c>
      <c r="F46" s="18">
        <f>'[4]Quarter'!$D$43/1000</f>
        <v>141.46183015999998</v>
      </c>
      <c r="G46" s="19">
        <f>IF(F46=0,"-",IF(ABS(D46/F46-1)&gt;2,"-",IF(AND(D46&gt;=0,F46&gt;0),(D46-F46)/F46,IF(AND(D46&lt;=0,F46&lt;0),-(D46-F46)/F46,IF(AND(D46&lt;0,F46&gt;0),"-",IF(AND(D46&gt;0,F46&lt;0),"-"))))))</f>
        <v>-0.8942053488699188</v>
      </c>
      <c r="H46" s="230">
        <f>'[4]YTD'!$B$43/1000</f>
        <v>47.88981642</v>
      </c>
      <c r="I46" s="230">
        <f>'[4]YTD'!$C$43/1000</f>
        <v>39.27700149</v>
      </c>
      <c r="J46" s="84">
        <f>IF(H46=0,"-",IF(ABS(I46/H46-1)&gt;2,"-",IF(AND(I46&gt;=0,H46&gt;0),(I46-H46)/H46,IF(AND(I46&lt;=0,H46&lt;0),-(I46-H46)/H46,IF(AND(I46&lt;0,H46&gt;0),"-",IF(AND(I46&gt;0,H46&lt;0),"-"))))))</f>
        <v>-0.1798464803970948</v>
      </c>
    </row>
    <row r="47" spans="2:10" ht="12.75" hidden="1">
      <c r="B47" s="144" t="s">
        <v>65</v>
      </c>
      <c r="C47" s="604">
        <f>'[4]Quarter'!$B$40/1000</f>
        <v>12.608694</v>
      </c>
      <c r="D47" s="605">
        <f>'[4]Quarter'!$C$40/1000</f>
        <v>14.965904970000002</v>
      </c>
      <c r="E47" s="137">
        <f>IF(C47=0,"-",IF(ABS(D47/C47-1)&gt;2,"-",IF(AND(D47&gt;=0,C47&gt;0),(D47-C47)/C47,IF(AND(D47&lt;=0,C47&lt;0),-(D47-C47)/C47,IF(AND(D47&lt;0,C47&gt;0),"-",IF(AND(D47&gt;0,C47&lt;0),"-"))))))</f>
        <v>0.1869512393591281</v>
      </c>
      <c r="F47" s="604">
        <f>'[4]Quarter'!$D$40/1000</f>
        <v>141.49983046</v>
      </c>
      <c r="G47" s="137">
        <f>IF(F47=0,"-",IF(ABS(D47/F47-1)&gt;2,"-",IF(AND(D47&gt;=0,F47&gt;0),(D47-F47)/F47,IF(AND(D47&lt;=0,F47&lt;0),-(D47-F47)/F47,IF(AND(D47&lt;0,F47&gt;0),"-",IF(AND(D47&gt;0,F47&lt;0),"-"))))))</f>
        <v>-0.8942337604126624</v>
      </c>
      <c r="H47" s="230">
        <f>'[4]YTD'!$B$40/1000</f>
        <v>48.94012491</v>
      </c>
      <c r="I47" s="230">
        <f>'[4]YTD'!$C$40/1000</f>
        <v>39.27700149</v>
      </c>
      <c r="J47" s="84">
        <f>IF(H47=0,"-",IF(ABS(I47/H47-1)&gt;2,"-",IF(AND(I47&gt;=0,H47&gt;0),(I47-H47)/H47,IF(AND(I47&lt;=0,H47&lt;0),-(I47-H47)/H47,IF(AND(I47&lt;0,H47&gt;0),"-",IF(AND(I47&gt;0,H47&lt;0),"-"))))))</f>
        <v>-0.19744786997929217</v>
      </c>
    </row>
    <row r="48" spans="2:10" ht="12.75">
      <c r="B48" s="34"/>
      <c r="H48" s="110"/>
      <c r="I48" s="110"/>
      <c r="J48" s="110"/>
    </row>
    <row r="49" ht="12.75">
      <c r="B49" s="34"/>
    </row>
    <row r="50" spans="2:8" ht="12.75">
      <c r="B50" s="34"/>
      <c r="C50" s="34"/>
      <c r="D50" s="34"/>
      <c r="E50" s="81"/>
      <c r="F50" s="34"/>
      <c r="G50" s="81"/>
      <c r="H50" s="3"/>
    </row>
    <row r="51" spans="2:12" ht="12.75">
      <c r="B51" s="34"/>
      <c r="C51" s="34"/>
      <c r="D51" s="34"/>
      <c r="E51" s="81"/>
      <c r="F51" s="34"/>
      <c r="G51" s="81"/>
      <c r="H51" s="280"/>
      <c r="I51" s="280"/>
      <c r="K51" s="3"/>
      <c r="L51" s="30"/>
    </row>
    <row r="52" spans="2:9" ht="12.75">
      <c r="B52" s="34"/>
      <c r="C52" s="34"/>
      <c r="D52" s="34"/>
      <c r="E52" s="81"/>
      <c r="F52" s="34"/>
      <c r="G52" s="81"/>
      <c r="H52" s="197"/>
      <c r="I52" s="197"/>
    </row>
    <row r="53" spans="2:12" ht="12.75">
      <c r="B53" s="34"/>
      <c r="C53" s="34"/>
      <c r="D53" s="606"/>
      <c r="E53" s="81"/>
      <c r="F53" s="34"/>
      <c r="G53" s="81"/>
      <c r="H53" s="280"/>
      <c r="I53" s="280"/>
      <c r="J53" s="87"/>
      <c r="K53" s="3"/>
      <c r="L53" s="30"/>
    </row>
    <row r="54" spans="2:7" ht="12.75">
      <c r="B54" s="34"/>
      <c r="C54" s="34"/>
      <c r="D54" s="34"/>
      <c r="E54" s="81"/>
      <c r="F54" s="34"/>
      <c r="G54" s="81"/>
    </row>
    <row r="55" spans="2:9" ht="12.75">
      <c r="B55" s="34"/>
      <c r="C55" s="34"/>
      <c r="D55" s="34"/>
      <c r="E55" s="81"/>
      <c r="F55" s="34"/>
      <c r="G55" s="81"/>
      <c r="I55" s="87"/>
    </row>
    <row r="56" spans="2:7" ht="12.75">
      <c r="B56" s="34"/>
      <c r="C56" s="34"/>
      <c r="D56" s="34"/>
      <c r="E56" s="81"/>
      <c r="F56" s="34"/>
      <c r="G56" s="81"/>
    </row>
    <row r="57" spans="2:7" ht="12.75">
      <c r="B57" s="34"/>
      <c r="C57" s="34"/>
      <c r="D57" s="34"/>
      <c r="E57" s="81"/>
      <c r="F57" s="34"/>
      <c r="G57" s="81"/>
    </row>
    <row r="59" spans="2:7" ht="12.75">
      <c r="B59" s="34"/>
      <c r="C59" s="34"/>
      <c r="D59" s="34"/>
      <c r="E59" s="81"/>
      <c r="F59" s="794"/>
      <c r="G59" s="794"/>
    </row>
    <row r="60" spans="2:7" ht="12.75">
      <c r="B60" s="34"/>
      <c r="C60" s="595"/>
      <c r="D60" s="595"/>
      <c r="E60" s="607"/>
      <c r="F60" s="595"/>
      <c r="G60" s="607"/>
    </row>
    <row r="61" spans="2:7" ht="12.75">
      <c r="B61" s="34"/>
      <c r="C61" s="82"/>
      <c r="D61" s="82"/>
      <c r="E61" s="83"/>
      <c r="F61" s="82"/>
      <c r="G61" s="83"/>
    </row>
    <row r="62" spans="2:7" ht="12.75">
      <c r="B62" s="34"/>
      <c r="C62" s="34"/>
      <c r="D62" s="34"/>
      <c r="E62" s="81"/>
      <c r="F62" s="34"/>
      <c r="G62" s="81"/>
    </row>
    <row r="63" spans="2:7" ht="12.75">
      <c r="B63" s="34"/>
      <c r="C63" s="34"/>
      <c r="D63" s="34"/>
      <c r="E63" s="81"/>
      <c r="F63" s="34"/>
      <c r="G63" s="81"/>
    </row>
    <row r="64" spans="2:7" ht="12.75">
      <c r="B64" s="34"/>
      <c r="C64" s="34"/>
      <c r="D64" s="34"/>
      <c r="E64" s="81"/>
      <c r="F64" s="34"/>
      <c r="G64" s="81"/>
    </row>
    <row r="65" spans="2:7" ht="12.75">
      <c r="B65" s="34"/>
      <c r="C65" s="34"/>
      <c r="D65" s="34"/>
      <c r="E65" s="81"/>
      <c r="F65" s="34"/>
      <c r="G65" s="81"/>
    </row>
    <row r="66" spans="2:7" ht="12.75">
      <c r="B66" s="34"/>
      <c r="C66" s="34"/>
      <c r="D66" s="34"/>
      <c r="E66" s="81"/>
      <c r="F66" s="34"/>
      <c r="G66" s="81"/>
    </row>
    <row r="67" spans="2:7" ht="12.75">
      <c r="B67" s="34"/>
      <c r="C67" s="34"/>
      <c r="D67" s="34"/>
      <c r="E67" s="81"/>
      <c r="F67" s="34"/>
      <c r="G67" s="81"/>
    </row>
  </sheetData>
  <sheetProtection/>
  <mergeCells count="3">
    <mergeCell ref="B24:C24"/>
    <mergeCell ref="F24:G24"/>
    <mergeCell ref="F59:G59"/>
  </mergeCells>
  <printOptions/>
  <pageMargins left="0.18" right="0.19" top="0.58" bottom="0.35" header="0.5" footer="0.2"/>
  <pageSetup fitToHeight="1" fitToWidth="1" horizontalDpi="600" verticalDpi="600" orientation="portrait" paperSize="9" r:id="rId2"/>
  <ignoredErrors>
    <ignoredError sqref="E42:E43 E32 G42:J42 G32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74"/>
  <sheetViews>
    <sheetView showGridLines="0" zoomScale="120" zoomScaleNormal="120" zoomScalePageLayoutView="0" workbookViewId="0" topLeftCell="A28">
      <selection activeCell="E34" sqref="E34:L40"/>
    </sheetView>
  </sheetViews>
  <sheetFormatPr defaultColWidth="9.140625" defaultRowHeight="13.5" outlineLevelCol="1"/>
  <cols>
    <col min="1" max="1" width="9.140625" style="197" customWidth="1"/>
    <col min="2" max="2" width="11.8515625" style="197" customWidth="1"/>
    <col min="3" max="3" width="9.140625" style="197" customWidth="1"/>
    <col min="4" max="4" width="34.140625" style="197" customWidth="1"/>
    <col min="5" max="6" width="11.57421875" style="197" customWidth="1"/>
    <col min="7" max="7" width="9.00390625" style="636" customWidth="1"/>
    <col min="8" max="8" width="11.57421875" style="197" customWidth="1"/>
    <col min="9" max="9" width="9.00390625" style="636" customWidth="1"/>
    <col min="10" max="11" width="9.140625" style="197" customWidth="1" outlineLevel="1"/>
    <col min="12" max="12" width="9.140625" style="197" customWidth="1" outlineLevel="1" collapsed="1"/>
    <col min="13" max="14" width="10.7109375" style="197" customWidth="1"/>
    <col min="15" max="16384" width="9.140625" style="197" customWidth="1"/>
  </cols>
  <sheetData>
    <row r="1" spans="1:3" ht="12.75">
      <c r="A1" s="597" t="s">
        <v>57</v>
      </c>
      <c r="B1" s="597"/>
      <c r="C1" s="597"/>
    </row>
    <row r="2" spans="1:11" ht="12.75">
      <c r="A2" s="197" t="s">
        <v>72</v>
      </c>
      <c r="B2" s="637"/>
      <c r="C2" s="594"/>
      <c r="E2" s="598"/>
      <c r="F2" s="598"/>
      <c r="I2" s="638"/>
      <c r="K2" s="110"/>
    </row>
    <row r="3" spans="1:12" ht="12.75">
      <c r="A3" s="197" t="s">
        <v>56</v>
      </c>
      <c r="B3" s="637"/>
      <c r="C3" s="594"/>
      <c r="D3" s="214" t="s">
        <v>77</v>
      </c>
      <c r="E3" s="215" t="s">
        <v>184</v>
      </c>
      <c r="F3" s="216" t="s">
        <v>185</v>
      </c>
      <c r="G3" s="217" t="s">
        <v>182</v>
      </c>
      <c r="H3" s="215" t="s">
        <v>181</v>
      </c>
      <c r="I3" s="217" t="s">
        <v>106</v>
      </c>
      <c r="J3" s="215" t="s">
        <v>186</v>
      </c>
      <c r="K3" s="216" t="s">
        <v>187</v>
      </c>
      <c r="L3" s="217" t="s">
        <v>182</v>
      </c>
    </row>
    <row r="4" spans="2:12" ht="12.75">
      <c r="B4" s="637"/>
      <c r="C4" s="594"/>
      <c r="D4" s="621" t="s">
        <v>107</v>
      </c>
      <c r="E4" s="627">
        <f>'[17]2Q2013'!$K$3</f>
        <v>354449</v>
      </c>
      <c r="F4" s="628">
        <f>'[17]2Q2013'!$O$3</f>
        <v>339281</v>
      </c>
      <c r="G4" s="624">
        <f>IF(E4=0,"-",IF(ABS(F4/E4-1)&gt;2,"-",IF(AND(F4&gt;=0,E4&gt;0),(F4-E4)/E4,IF(AND(F4&lt;=0,E4&lt;0),-(F4-E4)/E4,IF(AND(F4&lt;0,E4&gt;0),"-",IF(AND(F4&gt;0,E4&lt;0),"-"))))))</f>
        <v>-0.042793180401129643</v>
      </c>
      <c r="H4" s="627">
        <f>'[17]2Q2013'!$N$3</f>
        <v>330019</v>
      </c>
      <c r="I4" s="624">
        <f>IF(H4=0,"-",IF(ABS(F4/H4-1)&gt;2,"-",IF(AND(F4&gt;=0,H4&gt;0),(F4-H4)/H4,IF(AND(F4&lt;=0,H4&lt;0),-(F4-H4)/H4,IF(AND(F4&lt;0,H4&gt;0),"-",IF(AND(F4&gt;0,H4&lt;0),"-"))))))</f>
        <v>0.02806505080010545</v>
      </c>
      <c r="J4" s="629">
        <f>E4</f>
        <v>354449</v>
      </c>
      <c r="K4" s="628">
        <f>F4</f>
        <v>339281</v>
      </c>
      <c r="L4" s="622">
        <f>IF(J4=0,"-",IF(ABS(K4/J4-1)&gt;2,"-",IF(AND(K4&gt;=0,J4&gt;0),(K4-J4)/J4,IF(AND(K4&lt;=0,J4&lt;0),-(K4-J4)/J4,IF(AND(K4&lt;0,J4&gt;0),"-",IF(AND(K4&gt;0,J4&lt;0),"-"))))))</f>
        <v>-0.042793180401129643</v>
      </c>
    </row>
    <row r="5" spans="1:12" ht="6" customHeight="1">
      <c r="A5" s="239"/>
      <c r="B5" s="239"/>
      <c r="C5" s="239"/>
      <c r="D5" s="64"/>
      <c r="E5" s="630"/>
      <c r="F5" s="631"/>
      <c r="G5" s="625"/>
      <c r="H5" s="630"/>
      <c r="I5" s="625"/>
      <c r="J5" s="630"/>
      <c r="K5" s="631"/>
      <c r="L5" s="47"/>
    </row>
    <row r="6" spans="2:12" ht="12.75">
      <c r="B6" s="637"/>
      <c r="C6" s="594"/>
      <c r="D6" s="621" t="s">
        <v>137</v>
      </c>
      <c r="E6" s="629">
        <f>'[17]2Q2013'!$K$5</f>
        <v>155143</v>
      </c>
      <c r="F6" s="628">
        <f>'[17]2Q2013'!$O$5</f>
        <v>160268</v>
      </c>
      <c r="G6" s="624">
        <f>IF(E6=0,"-",IF(ABS(F6/E6-1)&gt;2,"-",IF(AND(F6&gt;=0,E6&gt;0),(F6-E6)/E6,IF(AND(F6&lt;=0,E6&lt;0),-(F6-E6)/E6,IF(AND(F6&lt;0,E6&gt;0),"-",IF(AND(F6&gt;0,E6&lt;0),"-"))))))</f>
        <v>0.033034039563499484</v>
      </c>
      <c r="H6" s="629">
        <f>'[17]2Q2013'!$N$5</f>
        <v>157585</v>
      </c>
      <c r="I6" s="624">
        <f>IF(H6=0,"-",IF(ABS(F6/H6-1)&gt;2,"-",IF(AND(F6&gt;=0,H6&gt;0),(F6-H6)/H6,IF(AND(F6&lt;=0,H6&lt;0),-(F6-H6)/H6,IF(AND(F6&lt;0,H6&gt;0),"-",IF(AND(F6&gt;0,H6&lt;0),"-"))))))</f>
        <v>0.017025732144556906</v>
      </c>
      <c r="J6" s="629">
        <f aca="true" t="shared" si="0" ref="J6:K9">E6</f>
        <v>155143</v>
      </c>
      <c r="K6" s="628">
        <f t="shared" si="0"/>
        <v>160268</v>
      </c>
      <c r="L6" s="622">
        <f>IF(J6=0,"-",IF(ABS(K6/J6-1)&gt;2,"-",IF(AND(K6&gt;=0,J6&gt;0),(K6-J6)/J6,IF(AND(K6&lt;=0,J6&lt;0),-(K6-J6)/J6,IF(AND(K6&lt;0,J6&gt;0),"-",IF(AND(K6&gt;0,J6&lt;0),"-"))))))</f>
        <v>0.033034039563499484</v>
      </c>
    </row>
    <row r="7" spans="1:12" ht="12.75">
      <c r="A7" s="239"/>
      <c r="B7" s="239"/>
      <c r="C7" s="239"/>
      <c r="D7" s="608" t="s">
        <v>112</v>
      </c>
      <c r="E7" s="632">
        <f>'[17]2Q2013'!$K$6</f>
        <v>111039</v>
      </c>
      <c r="F7" s="633">
        <f>'[17]2Q2013'!$O$6</f>
        <v>116530</v>
      </c>
      <c r="G7" s="625">
        <f>IF(E7=0,"-",IF(ABS(F7/E7-1)&gt;2,"-",IF(AND(F7&gt;=0,E7&gt;0),(F7-E7)/E7,IF(AND(F7&lt;=0,E7&lt;0),-(F7-E7)/E7,IF(AND(F7&lt;0,E7&gt;0),"-",IF(AND(F7&gt;0,E7&lt;0),"-"))))))</f>
        <v>0.04945109375985014</v>
      </c>
      <c r="H7" s="632">
        <f>'[17]2Q2013'!$N$6</f>
        <v>113914</v>
      </c>
      <c r="I7" s="625">
        <f>IF(H7=0,"-",IF(ABS(F7/H7-1)&gt;2,"-",IF(AND(F7&gt;=0,H7&gt;0),(F7-H7)/H7,IF(AND(F7&lt;=0,H7&lt;0),-(F7-H7)/H7,IF(AND(F7&lt;0,H7&gt;0),"-",IF(AND(F7&gt;0,H7&lt;0),"-"))))))</f>
        <v>0.022964692662886036</v>
      </c>
      <c r="J7" s="632">
        <f t="shared" si="0"/>
        <v>111039</v>
      </c>
      <c r="K7" s="633">
        <f t="shared" si="0"/>
        <v>116530</v>
      </c>
      <c r="L7" s="47">
        <f>IF(J7=0,"-",IF(ABS(K7/J7-1)&gt;2,"-",IF(AND(K7&gt;=0,J7&gt;0),(K7-J7)/J7,IF(AND(K7&lt;=0,J7&lt;0),-(K7-J7)/J7,IF(AND(K7&lt;0,J7&gt;0),"-",IF(AND(K7&gt;0,J7&lt;0),"-"))))))</f>
        <v>0.04945109375985014</v>
      </c>
    </row>
    <row r="8" spans="1:12" ht="12.75">
      <c r="A8" s="239"/>
      <c r="B8" s="239"/>
      <c r="C8" s="239"/>
      <c r="D8" s="608" t="s">
        <v>113</v>
      </c>
      <c r="E8" s="632">
        <f>'[17]2Q2013'!$K$7</f>
        <v>32472</v>
      </c>
      <c r="F8" s="633">
        <f>'[17]2Q2013'!$O$7</f>
        <v>30039</v>
      </c>
      <c r="G8" s="625">
        <f>IF(E8=0,"-",IF(ABS(F8/E8-1)&gt;2,"-",IF(AND(F8&gt;=0,E8&gt;0),(F8-E8)/E8,IF(AND(F8&lt;=0,E8&lt;0),-(F8-E8)/E8,IF(AND(F8&lt;0,E8&gt;0),"-",IF(AND(F8&gt;0,E8&lt;0),"-"))))))</f>
        <v>-0.0749260901699926</v>
      </c>
      <c r="H8" s="632">
        <f>'[17]2Q2013'!$N$7</f>
        <v>30487</v>
      </c>
      <c r="I8" s="625">
        <f>IF(H8=0,"-",IF(ABS(F8/H8-1)&gt;2,"-",IF(AND(F8&gt;=0,H8&gt;0),(F8-H8)/H8,IF(AND(F8&lt;=0,H8&lt;0),-(F8-H8)/H8,IF(AND(F8&lt;0,H8&gt;0),"-",IF(AND(F8&gt;0,H8&lt;0),"-"))))))</f>
        <v>-0.01469478794240168</v>
      </c>
      <c r="J8" s="632">
        <f t="shared" si="0"/>
        <v>32472</v>
      </c>
      <c r="K8" s="633">
        <f t="shared" si="0"/>
        <v>30039</v>
      </c>
      <c r="L8" s="47">
        <f>IF(J8=0,"-",IF(ABS(K8/J8-1)&gt;2,"-",IF(AND(K8&gt;=0,J8&gt;0),(K8-J8)/J8,IF(AND(K8&lt;=0,J8&lt;0),-(K8-J8)/J8,IF(AND(K8&lt;0,J8&gt;0),"-",IF(AND(K8&gt;0,J8&lt;0),"-"))))))</f>
        <v>-0.0749260901699926</v>
      </c>
    </row>
    <row r="9" spans="1:12" ht="12.75">
      <c r="A9" s="239"/>
      <c r="B9" s="239"/>
      <c r="C9" s="239"/>
      <c r="D9" s="608" t="s">
        <v>114</v>
      </c>
      <c r="E9" s="632">
        <f>'[17]2Q2013'!$K$8</f>
        <v>11632</v>
      </c>
      <c r="F9" s="633">
        <f>'[17]2Q2013'!$O$8</f>
        <v>13699</v>
      </c>
      <c r="G9" s="625">
        <f>IF(E9=0,"-",IF(ABS(F9/E9-1)&gt;2,"-",IF(AND(F9&gt;=0,E9&gt;0),(F9-E9)/E9,IF(AND(F9&lt;=0,E9&lt;0),-(F9-E9)/E9,IF(AND(F9&lt;0,E9&gt;0),"-",IF(AND(F9&gt;0,E9&lt;0),"-"))))))</f>
        <v>0.17769944979367264</v>
      </c>
      <c r="H9" s="632">
        <f>'[17]2Q2013'!$N$8</f>
        <v>13184</v>
      </c>
      <c r="I9" s="625">
        <f>IF(H9=0,"-",IF(ABS(F9/H9-1)&gt;2,"-",IF(AND(F9&gt;=0,H9&gt;0),(F9-H9)/H9,IF(AND(F9&lt;=0,H9&lt;0),-(F9-H9)/H9,IF(AND(F9&lt;0,H9&gt;0),"-",IF(AND(F9&gt;0,H9&lt;0),"-"))))))</f>
        <v>0.0390625</v>
      </c>
      <c r="J9" s="632">
        <f t="shared" si="0"/>
        <v>11632</v>
      </c>
      <c r="K9" s="633">
        <f t="shared" si="0"/>
        <v>13699</v>
      </c>
      <c r="L9" s="47">
        <f>IF(J9=0,"-",IF(ABS(K9/J9-1)&gt;2,"-",IF(AND(K9&gt;=0,J9&gt;0),(K9-J9)/J9,IF(AND(K9&lt;=0,J9&lt;0),-(K9-J9)/J9,IF(AND(K9&lt;0,J9&gt;0),"-",IF(AND(K9&gt;0,J9&lt;0),"-"))))))</f>
        <v>0.17769944979367264</v>
      </c>
    </row>
    <row r="10" spans="1:12" ht="6" customHeight="1">
      <c r="A10" s="239"/>
      <c r="B10" s="239"/>
      <c r="C10" s="239"/>
      <c r="D10" s="64"/>
      <c r="E10" s="632"/>
      <c r="F10" s="633"/>
      <c r="G10" s="625"/>
      <c r="H10" s="632"/>
      <c r="I10" s="625"/>
      <c r="J10" s="632"/>
      <c r="K10" s="633"/>
      <c r="L10" s="47"/>
    </row>
    <row r="11" spans="1:12" ht="12.75">
      <c r="A11" s="239"/>
      <c r="B11" s="239"/>
      <c r="C11" s="239"/>
      <c r="D11" s="621" t="s">
        <v>111</v>
      </c>
      <c r="E11" s="629">
        <f>'[17]2Q2013'!$K$10</f>
        <v>199306</v>
      </c>
      <c r="F11" s="628">
        <f>'[17]2Q2013'!$O$10</f>
        <v>179013</v>
      </c>
      <c r="G11" s="624">
        <f>IF(E11=0,"-",IF(ABS(F11/E11-1)&gt;2,"-",IF(AND(F11&gt;=0,E11&gt;0),(F11-E11)/E11,IF(AND(F11&lt;=0,E11&lt;0),-(F11-E11)/E11,IF(AND(F11&lt;0,E11&gt;0),"-",IF(AND(F11&gt;0,E11&lt;0),"-"))))))</f>
        <v>-0.10181830953408327</v>
      </c>
      <c r="H11" s="629">
        <f>'[17]2Q2013'!$N$10</f>
        <v>172434</v>
      </c>
      <c r="I11" s="624">
        <f>IF(H11=0,"-",IF(ABS(F11/H11-1)&gt;2,"-",IF(AND(F11&gt;=0,H11&gt;0),(F11-H11)/H11,IF(AND(F11&lt;=0,H11&lt;0),-(F11-H11)/H11,IF(AND(F11&lt;0,H11&gt;0),"-",IF(AND(F11&gt;0,H11&lt;0),"-"))))))</f>
        <v>0.038153728383033506</v>
      </c>
      <c r="J11" s="629">
        <f aca="true" t="shared" si="1" ref="J11:K14">E11</f>
        <v>199306</v>
      </c>
      <c r="K11" s="628">
        <f t="shared" si="1"/>
        <v>179013</v>
      </c>
      <c r="L11" s="622">
        <f>IF(J11=0,"-",IF(ABS(K11/J11-1)&gt;2,"-",IF(AND(K11&gt;=0,J11&gt;0),(K11-J11)/J11,IF(AND(K11&lt;=0,J11&lt;0),-(K11-J11)/J11,IF(AND(K11&lt;0,J11&gt;0),"-",IF(AND(K11&gt;0,J11&lt;0),"-"))))))</f>
        <v>-0.10181830953408327</v>
      </c>
    </row>
    <row r="12" spans="4:12" ht="12.75">
      <c r="D12" s="608" t="s">
        <v>112</v>
      </c>
      <c r="E12" s="632">
        <f>'[17]2Q2013'!$K$11</f>
        <v>88147</v>
      </c>
      <c r="F12" s="633">
        <f>'[17]2Q2013'!$O$11</f>
        <v>69585</v>
      </c>
      <c r="G12" s="625">
        <f>IF(E12=0,"-",IF(ABS(F12/E12-1)&gt;2,"-",IF(AND(F12&gt;=0,E12&gt;0),(F12-E12)/E12,IF(AND(F12&lt;=0,E12&lt;0),-(F12-E12)/E12,IF(AND(F12&lt;0,E12&gt;0),"-",IF(AND(F12&gt;0,E12&lt;0),"-"))))))</f>
        <v>-0.21058005377380967</v>
      </c>
      <c r="H12" s="632">
        <f>'[17]2Q2013'!$N$11</f>
        <v>69646</v>
      </c>
      <c r="I12" s="625">
        <f>IF(H12=0,"-",IF(ABS(F12/H12-1)&gt;2,"-",IF(AND(F12&gt;=0,H12&gt;0),(F12-H12)/H12,IF(AND(F12&lt;=0,H12&lt;0),-(F12-H12)/H12,IF(AND(F12&lt;0,H12&gt;0),"-",IF(AND(F12&gt;0,H12&lt;0),"-"))))))</f>
        <v>-0.0008758579100020101</v>
      </c>
      <c r="J12" s="632">
        <f t="shared" si="1"/>
        <v>88147</v>
      </c>
      <c r="K12" s="633">
        <f t="shared" si="1"/>
        <v>69585</v>
      </c>
      <c r="L12" s="47">
        <f>IF(J12=0,"-",IF(ABS(K12/J12-1)&gt;2,"-",IF(AND(K12&gt;=0,J12&gt;0),(K12-J12)/J12,IF(AND(K12&lt;=0,J12&lt;0),-(K12-J12)/J12,IF(AND(K12&lt;0,J12&gt;0),"-",IF(AND(K12&gt;0,J12&lt;0),"-"))))))</f>
        <v>-0.21058005377380967</v>
      </c>
    </row>
    <row r="13" spans="2:12" ht="12.75">
      <c r="B13" s="639"/>
      <c r="D13" s="608" t="s">
        <v>113</v>
      </c>
      <c r="E13" s="632">
        <f>'[17]2Q2013'!$K$12</f>
        <v>74229</v>
      </c>
      <c r="F13" s="633">
        <f>'[17]2Q2013'!$O$12</f>
        <v>70678</v>
      </c>
      <c r="G13" s="625">
        <f>IF(E13=0,"-",IF(ABS(F13/E13-1)&gt;2,"-",IF(AND(F13&gt;=0,E13&gt;0),(F13-E13)/E13,IF(AND(F13&lt;=0,E13&lt;0),-(F13-E13)/E13,IF(AND(F13&lt;0,E13&gt;0),"-",IF(AND(F13&gt;0,E13&lt;0),"-"))))))</f>
        <v>-0.04783844589042019</v>
      </c>
      <c r="H13" s="632">
        <f>'[17]2Q2013'!$N$12</f>
        <v>65942</v>
      </c>
      <c r="I13" s="625">
        <f>IF(H13=0,"-",IF(ABS(F13/H13-1)&gt;2,"-",IF(AND(F13&gt;=0,H13&gt;0),(F13-H13)/H13,IF(AND(F13&lt;=0,H13&lt;0),-(F13-H13)/H13,IF(AND(F13&lt;0,H13&gt;0),"-",IF(AND(F13&gt;0,H13&lt;0),"-"))))))</f>
        <v>0.0718206909101938</v>
      </c>
      <c r="J13" s="632">
        <f t="shared" si="1"/>
        <v>74229</v>
      </c>
      <c r="K13" s="633">
        <f t="shared" si="1"/>
        <v>70678</v>
      </c>
      <c r="L13" s="47">
        <f>IF(J13=0,"-",IF(ABS(K13/J13-1)&gt;2,"-",IF(AND(K13&gt;=0,J13&gt;0),(K13-J13)/J13,IF(AND(K13&lt;=0,J13&lt;0),-(K13-J13)/J13,IF(AND(K13&lt;0,J13&gt;0),"-",IF(AND(K13&gt;0,J13&lt;0),"-"))))))</f>
        <v>-0.04783844589042019</v>
      </c>
    </row>
    <row r="14" spans="2:12" ht="12.75">
      <c r="B14" s="639"/>
      <c r="D14" s="608" t="s">
        <v>115</v>
      </c>
      <c r="E14" s="632">
        <f>'[17]2Q2013'!$K$13</f>
        <v>36930</v>
      </c>
      <c r="F14" s="633">
        <f>'[17]2Q2013'!$O$13</f>
        <v>38750</v>
      </c>
      <c r="G14" s="625">
        <f>IF(E14=0,"-",IF(ABS(F14/E14-1)&gt;2,"-",IF(AND(F14&gt;=0,E14&gt;0),(F14-E14)/E14,IF(AND(F14&lt;=0,E14&lt;0),-(F14-E14)/E14,IF(AND(F14&lt;0,E14&gt;0),"-",IF(AND(F14&gt;0,E14&lt;0),"-"))))))</f>
        <v>0.04928242621175196</v>
      </c>
      <c r="H14" s="632">
        <f>'[17]2Q2013'!$N$13</f>
        <v>36846</v>
      </c>
      <c r="I14" s="625">
        <f>IF(H14=0,"-",IF(ABS(F14/H14-1)&gt;2,"-",IF(AND(F14&gt;=0,H14&gt;0),(F14-H14)/H14,IF(AND(F14&lt;=0,H14&lt;0),-(F14-H14)/H14,IF(AND(F14&lt;0,H14&gt;0),"-",IF(AND(F14&gt;0,H14&lt;0),"-"))))))</f>
        <v>0.051674537263203604</v>
      </c>
      <c r="J14" s="632">
        <f t="shared" si="1"/>
        <v>36930</v>
      </c>
      <c r="K14" s="633">
        <f t="shared" si="1"/>
        <v>38750</v>
      </c>
      <c r="L14" s="47">
        <f>IF(J14=0,"-",IF(ABS(K14/J14-1)&gt;2,"-",IF(AND(K14&gt;=0,J14&gt;0),(K14-J14)/J14,IF(AND(K14&lt;=0,J14&lt;0),-(K14-J14)/J14,IF(AND(K14&lt;0,J14&gt;0),"-",IF(AND(K14&gt;0,J14&lt;0),"-"))))))</f>
        <v>0.04928242621175196</v>
      </c>
    </row>
    <row r="15" spans="1:12" ht="6" customHeight="1">
      <c r="A15" s="239"/>
      <c r="B15" s="239"/>
      <c r="C15" s="239"/>
      <c r="D15" s="64"/>
      <c r="E15" s="630"/>
      <c r="F15" s="631"/>
      <c r="G15" s="625"/>
      <c r="H15" s="630"/>
      <c r="I15" s="625"/>
      <c r="J15" s="630"/>
      <c r="K15" s="631"/>
      <c r="L15" s="47"/>
    </row>
    <row r="16" spans="4:12" ht="12.75">
      <c r="D16" s="623" t="s">
        <v>100</v>
      </c>
      <c r="E16" s="634">
        <f>'[17]2Q2013'!$K$15</f>
        <v>23.377764913985356</v>
      </c>
      <c r="F16" s="635">
        <f>'[17]2Q2013'!$O$15</f>
        <v>22.434734961286477</v>
      </c>
      <c r="G16" s="626">
        <f>IF(E16=0,"-",IF(ABS(F16/E16-1)&gt;2,"-",IF(AND(F16&gt;=0,E16&gt;0),(F16-E16)/E16,IF(AND(F16&lt;=0,E16&lt;0),-(F16-E16)/E16,IF(AND(F16&lt;0,E16&gt;0),"-",IF(AND(F16&gt;0,E16&lt;0),"-"))))))</f>
        <v>-0.040338755914802064</v>
      </c>
      <c r="H16" s="634">
        <f>'[17]2Q2013'!$N$15</f>
        <v>22.01096055817574</v>
      </c>
      <c r="I16" s="626">
        <f>IF(H16=0,"-",IF(ABS(F16/H16-1)&gt;2,"-",IF(AND(F16&gt;=0,H16&gt;0),(F16-H16)/H16,IF(AND(F16&lt;=0,H16&lt;0),-(F16-H16)/H16,IF(AND(F16&lt;0,H16&gt;0),"-",IF(AND(F16&gt;0,H16&lt;0),"-"))))))</f>
        <v>0.019252880944958625</v>
      </c>
      <c r="J16" s="634">
        <f>'[17]2Q2013'!$K$18</f>
        <v>23.195958451970704</v>
      </c>
      <c r="K16" s="635">
        <f>'[17]2Q2013'!$O$18</f>
        <v>22.223951192449274</v>
      </c>
      <c r="L16" s="616">
        <f>IF(J16=0,"-",IF(ABS(K16/J16-1)&gt;2,"-",IF(AND(K16&gt;=0,J16&gt;0),(K16-J16)/J16,IF(AND(K16&lt;=0,J16&lt;0),-(K16-J16)/J16,IF(AND(K16&lt;0,J16&gt;0),"-",IF(AND(K16&gt;0,J16&lt;0),"-"))))))</f>
        <v>-0.041904164535130434</v>
      </c>
    </row>
    <row r="17" spans="4:11" ht="12.75">
      <c r="D17" s="640"/>
      <c r="E17" s="641"/>
      <c r="F17" s="641"/>
      <c r="G17" s="84"/>
      <c r="H17" s="641"/>
      <c r="I17" s="84"/>
      <c r="K17" s="110"/>
    </row>
    <row r="18" spans="4:11" ht="12.75">
      <c r="D18" s="596"/>
      <c r="E18" s="641"/>
      <c r="F18" s="110"/>
      <c r="G18" s="84"/>
      <c r="H18" s="641"/>
      <c r="I18" s="642"/>
      <c r="K18" s="110"/>
    </row>
    <row r="19" spans="5:11" ht="12.75">
      <c r="E19" s="598"/>
      <c r="F19" s="598"/>
      <c r="H19" s="598"/>
      <c r="K19" s="110"/>
    </row>
    <row r="20" spans="4:12" ht="12.75">
      <c r="D20" s="795" t="s">
        <v>0</v>
      </c>
      <c r="E20" s="795"/>
      <c r="F20" s="3"/>
      <c r="G20" s="4"/>
      <c r="H20" s="793"/>
      <c r="I20" s="793"/>
      <c r="J20" s="2"/>
      <c r="K20" s="2"/>
      <c r="L20" s="2"/>
    </row>
    <row r="21" spans="4:12" ht="12.75">
      <c r="D21" s="214" t="s">
        <v>79</v>
      </c>
      <c r="E21" s="215" t="s">
        <v>184</v>
      </c>
      <c r="F21" s="216" t="s">
        <v>185</v>
      </c>
      <c r="G21" s="217" t="s">
        <v>182</v>
      </c>
      <c r="H21" s="215" t="s">
        <v>181</v>
      </c>
      <c r="I21" s="217" t="s">
        <v>106</v>
      </c>
      <c r="J21" s="215" t="s">
        <v>186</v>
      </c>
      <c r="K21" s="216" t="s">
        <v>187</v>
      </c>
      <c r="L21" s="217" t="s">
        <v>182</v>
      </c>
    </row>
    <row r="22" spans="4:12" ht="12.75">
      <c r="D22" s="113" t="s">
        <v>1</v>
      </c>
      <c r="E22" s="660">
        <f>'[12]Quarterre'!$B$7/1000</f>
        <v>55.35546437</v>
      </c>
      <c r="F22" s="172">
        <f>'[12]Quarterre'!$C$7/1000</f>
        <v>60.2338101</v>
      </c>
      <c r="G22" s="130">
        <f aca="true" t="shared" si="2" ref="G22:G34">IF(ABS(F22/E22-1)&gt;2,"-",IF(E22=0,"-",IF(AND(F22&gt;=0,E22&gt;0),(F22-E22)/E22,IF(AND(F22&lt;=0,E22&lt;0),-(F22-E22)/E22,IF(AND(F22&lt;0,E22&gt;0),"-",IF(AND(F22&gt;0,E22&lt;0),"-"))))))</f>
        <v>0.08812762724548344</v>
      </c>
      <c r="H22" s="660">
        <f>'[12]Quarterre'!$D$7/1000</f>
        <v>53.87326372000001</v>
      </c>
      <c r="I22" s="130">
        <f>IF(H22=0,"-",IF(ABS(F22/H22-1)&gt;2,"-",IF(AND(F22&gt;=0,H22&gt;0),(F22-H22)/H22,IF(AND(F22&lt;=0,H22&lt;0),-(F22-H22)/H22,IF(AND(F22&lt;0,H22&gt;0),"-",IF(AND(F22&gt;0,H22&lt;0),"-"))))))</f>
        <v>0.11806499069850648</v>
      </c>
      <c r="J22" s="660">
        <f>'[12]YTD'!$B$7/1000</f>
        <v>108.7559676</v>
      </c>
      <c r="K22" s="172">
        <f>'[12]YTD'!$C$7/1000</f>
        <v>114.10707382000002</v>
      </c>
      <c r="L22" s="130">
        <f aca="true" t="shared" si="3" ref="L22:L32">IF(ABS(K22/J22-1)&gt;2,"-",IF(J22=0,"-",IF(AND(K22&gt;=0,J22&gt;0),(K22-J22)/J22,IF(AND(K22&lt;=0,J22&lt;0),-(K22-J22)/J22,IF(AND(K22&lt;0,J22&gt;0),"-",IF(AND(K22&gt;0,J22&lt;0),"-"))))))</f>
        <v>0.04920287445449586</v>
      </c>
    </row>
    <row r="23" spans="4:13" ht="12.75">
      <c r="D23" s="64" t="s">
        <v>27</v>
      </c>
      <c r="E23" s="46">
        <f>'[12]Quarterre'!$B$8/1000</f>
        <v>53.76689365</v>
      </c>
      <c r="F23" s="173">
        <f>'[12]Quarterre'!$C$8/1000</f>
        <v>58.27129843</v>
      </c>
      <c r="G23" s="47">
        <f t="shared" si="2"/>
        <v>0.08377654861971</v>
      </c>
      <c r="H23" s="46">
        <f>'[12]Quarterre'!$D$8/1000</f>
        <v>52.59928295000001</v>
      </c>
      <c r="I23" s="47">
        <f>IF(H23=0,"-",IF(ABS(F23/H23-1)&gt;2,"-",IF(AND(F23&gt;=0,H23&gt;0),(F23-H23)/H23,IF(AND(F23&lt;=0,H23&lt;0),-(F23-H23)/H23,IF(AND(F23&lt;0,H23&gt;0),"-",IF(AND(F23&gt;0,H23&lt;0),"-"))))))</f>
        <v>0.1078344639297025</v>
      </c>
      <c r="J23" s="46">
        <f>'[12]YTD'!$B$8/1000</f>
        <v>106.17370108</v>
      </c>
      <c r="K23" s="173">
        <f>'[12]YTD'!$C$8/1000</f>
        <v>110.87058138000002</v>
      </c>
      <c r="L23" s="47">
        <f t="shared" si="3"/>
        <v>0.04423769965842108</v>
      </c>
      <c r="M23" s="598"/>
    </row>
    <row r="24" spans="4:13" ht="12.75">
      <c r="D24" s="608" t="s">
        <v>29</v>
      </c>
      <c r="E24" s="46">
        <f>'[12]Quarterre'!$B$9/1000</f>
        <v>23.572238180000003</v>
      </c>
      <c r="F24" s="173">
        <f>'[12]Quarterre'!$C$9/1000</f>
        <v>20.822411090000003</v>
      </c>
      <c r="G24" s="47">
        <f t="shared" si="2"/>
        <v>-0.11665532432694942</v>
      </c>
      <c r="H24" s="46">
        <f>'[12]Quarterre'!$D$9/1000</f>
        <v>20.219008930000005</v>
      </c>
      <c r="I24" s="47">
        <f>IF(H24=0,"-",IF(ABS(F24/H24-1)&gt;2,"-",IF(AND(F24&gt;=0,H24&gt;0),(F24-H24)/H24,IF(AND(F24&lt;=0,H24&lt;0),-(F24-H24)/H24,IF(AND(F24&lt;0,H24&gt;0),"-",IF(AND(F24&gt;0,H24&lt;0),"-"))))))</f>
        <v>0.029843310425799293</v>
      </c>
      <c r="J24" s="46">
        <f>'[12]YTD'!$B$9/1000</f>
        <v>47.54070727</v>
      </c>
      <c r="K24" s="173">
        <f>'[12]YTD'!$C$9/1000</f>
        <v>41.041420020000004</v>
      </c>
      <c r="L24" s="47">
        <f t="shared" si="3"/>
        <v>-0.13670994024317543</v>
      </c>
      <c r="M24" s="598"/>
    </row>
    <row r="25" spans="4:12" ht="12.75">
      <c r="D25" s="608" t="s">
        <v>30</v>
      </c>
      <c r="E25" s="46">
        <f>'[12]Quarterre'!$B$13/1000</f>
        <v>30.19465546999999</v>
      </c>
      <c r="F25" s="173">
        <f>'[12]Quarterre'!$C$13/1000</f>
        <v>37.44888734</v>
      </c>
      <c r="G25" s="47">
        <f t="shared" si="2"/>
        <v>0.24024887044024984</v>
      </c>
      <c r="H25" s="46">
        <f>'[12]Quarterre'!$D$13/1000</f>
        <v>32.38027402</v>
      </c>
      <c r="I25" s="47">
        <f aca="true" t="shared" si="4" ref="I25:I32">IF(H25=0,"-",IF(ABS(F25/H25-1)&gt;2,"-",IF(AND(F25&gt;=0,H25&gt;0),(F25-H25)/H25,IF(AND(F25&lt;=0,H25&lt;0),-(F25-H25)/H25,IF(AND(F25&lt;0,H25&gt;0),"-",IF(AND(F25&gt;0,H25&lt;0),"-"))))))</f>
        <v>0.15653398476088612</v>
      </c>
      <c r="J25" s="46">
        <f>'[12]YTD'!$B$13/1000</f>
        <v>58.63299380999999</v>
      </c>
      <c r="K25" s="173">
        <f>'[12]YTD'!$C$13/1000</f>
        <v>69.82916136</v>
      </c>
      <c r="L25" s="47">
        <f t="shared" si="3"/>
        <v>0.19095336639778543</v>
      </c>
    </row>
    <row r="26" spans="4:12" ht="12.75">
      <c r="D26" s="64" t="s">
        <v>28</v>
      </c>
      <c r="E26" s="46">
        <f>'[12]Quarterre'!$B$14/1000</f>
        <v>1.58857072</v>
      </c>
      <c r="F26" s="173">
        <f>'[12]Quarterre'!$C$14/1000</f>
        <v>1.9625116699999996</v>
      </c>
      <c r="G26" s="47">
        <f t="shared" si="2"/>
        <v>0.23539458790981585</v>
      </c>
      <c r="H26" s="46">
        <f>'[12]Quarterre'!$D$14/1000</f>
        <v>1.27398077</v>
      </c>
      <c r="I26" s="47">
        <f t="shared" si="4"/>
        <v>0.5404562739200526</v>
      </c>
      <c r="J26" s="46">
        <f>'[12]YTD'!$B$14/1000</f>
        <v>2.58226652</v>
      </c>
      <c r="K26" s="173">
        <f>'[12]YTD'!$C$14/1000</f>
        <v>3.23649244</v>
      </c>
      <c r="L26" s="47">
        <f t="shared" si="3"/>
        <v>0.2533533680326692</v>
      </c>
    </row>
    <row r="27" spans="4:12" ht="12.75">
      <c r="D27" s="312" t="s">
        <v>10</v>
      </c>
      <c r="E27" s="313">
        <f>'[12]Quarterre'!$B$15/1000</f>
        <v>0.35543353999999994</v>
      </c>
      <c r="F27" s="661">
        <f>'[12]Quarterre'!$C$15/1000</f>
        <v>0.35165136999999996</v>
      </c>
      <c r="G27" s="314">
        <f t="shared" si="2"/>
        <v>-0.010641004785310847</v>
      </c>
      <c r="H27" s="313">
        <f>'[12]Quarterre'!$D$15/1000</f>
        <v>0.20742934000000002</v>
      </c>
      <c r="I27" s="314">
        <f t="shared" si="4"/>
        <v>0.6952826924098584</v>
      </c>
      <c r="J27" s="313">
        <f>'[12]YTD'!$B$15/1000</f>
        <v>0.5300596999999999</v>
      </c>
      <c r="K27" s="661">
        <f>'[12]YTD'!$C$15/1000</f>
        <v>0.5590807099999999</v>
      </c>
      <c r="L27" s="314">
        <f t="shared" si="3"/>
        <v>0.05475045546756341</v>
      </c>
    </row>
    <row r="28" spans="4:14" ht="12.75">
      <c r="D28" s="113" t="s">
        <v>13</v>
      </c>
      <c r="E28" s="114">
        <f>SUM(E29:E32)</f>
        <v>51.78703232000001</v>
      </c>
      <c r="F28" s="172">
        <f>SUM(F29:F32)</f>
        <v>56.797959199999994</v>
      </c>
      <c r="G28" s="115">
        <f t="shared" si="2"/>
        <v>0.096760263245762</v>
      </c>
      <c r="H28" s="114">
        <f>SUM(H29:H32)</f>
        <v>50.648726589999995</v>
      </c>
      <c r="I28" s="115">
        <f t="shared" si="4"/>
        <v>0.12140942179608703</v>
      </c>
      <c r="J28" s="114">
        <f>SUM(J29:J32)</f>
        <v>102.30567165000002</v>
      </c>
      <c r="K28" s="172">
        <f>SUM(K29:K32)</f>
        <v>107.44668579</v>
      </c>
      <c r="L28" s="115">
        <f t="shared" si="3"/>
        <v>0.050251506657304476</v>
      </c>
      <c r="M28" s="280"/>
      <c r="N28" s="679">
        <f>K28-J28</f>
        <v>5.141014139999982</v>
      </c>
    </row>
    <row r="29" spans="4:12" ht="12.75">
      <c r="D29" s="121" t="s">
        <v>14</v>
      </c>
      <c r="E29" s="236">
        <f>'[12]Quarterre'!$B$26/1000</f>
        <v>0.8994283000000001</v>
      </c>
      <c r="F29" s="175">
        <f>'[12]Quarterre'!$C$26/1000</f>
        <v>0.9273984</v>
      </c>
      <c r="G29" s="123">
        <f t="shared" si="2"/>
        <v>0.031097642802655735</v>
      </c>
      <c r="H29" s="236">
        <f>'[12]Quarterre'!$D$26/1000</f>
        <v>0.8884272299999999</v>
      </c>
      <c r="I29" s="123">
        <f t="shared" si="4"/>
        <v>0.04386534843151989</v>
      </c>
      <c r="J29" s="236">
        <f>'[12]YTD'!$B$26/1000</f>
        <v>1.8715939899999998</v>
      </c>
      <c r="K29" s="175">
        <f>'[12]YTD'!$C$26/1000</f>
        <v>1.8158256299999997</v>
      </c>
      <c r="L29" s="123">
        <f t="shared" si="3"/>
        <v>-0.029797253195924227</v>
      </c>
    </row>
    <row r="30" spans="4:12" ht="15">
      <c r="D30" s="58" t="s">
        <v>89</v>
      </c>
      <c r="E30" s="132">
        <f>'[12]Quarterre'!$B$27/1000</f>
        <v>37.625189850000005</v>
      </c>
      <c r="F30" s="176">
        <f>'[12]Quarterre'!$C$27/1000</f>
        <v>43.44336971</v>
      </c>
      <c r="G30" s="61">
        <f t="shared" si="2"/>
        <v>0.15463522930237103</v>
      </c>
      <c r="H30" s="132">
        <f>'[12]Quarterre'!$D$27/1000</f>
        <v>38.845571719999995</v>
      </c>
      <c r="I30" s="61">
        <f t="shared" si="4"/>
        <v>0.11836092986714328</v>
      </c>
      <c r="J30" s="132">
        <f>'[12]YTD'!$B$27/1000</f>
        <v>74.90698896000002</v>
      </c>
      <c r="K30" s="176">
        <f>'[12]YTD'!$C$27/1000</f>
        <v>82.28894143</v>
      </c>
      <c r="L30" s="61">
        <f t="shared" si="3"/>
        <v>0.09854824726624509</v>
      </c>
    </row>
    <row r="31" spans="4:12" ht="15">
      <c r="D31" s="58" t="s">
        <v>90</v>
      </c>
      <c r="E31" s="132">
        <f>'[12]Quarterre'!$B$28/1000</f>
        <v>3.984360550000002</v>
      </c>
      <c r="F31" s="176">
        <f>'[12]Quarterre'!$C$28/1000</f>
        <v>4.112062409999999</v>
      </c>
      <c r="G31" s="61">
        <f t="shared" si="2"/>
        <v>0.032050779139452375</v>
      </c>
      <c r="H31" s="132">
        <f>'[12]Quarterre'!$D$28/1000</f>
        <v>3.487619950000003</v>
      </c>
      <c r="I31" s="61">
        <f t="shared" si="4"/>
        <v>0.17904544329722494</v>
      </c>
      <c r="J31" s="132">
        <f>'[12]YTD'!$B$28/1000</f>
        <v>7.592702430000006</v>
      </c>
      <c r="K31" s="176">
        <f>'[12]YTD'!$C$28/1000</f>
        <v>7.599682360000003</v>
      </c>
      <c r="L31" s="61">
        <f t="shared" si="3"/>
        <v>0.000919294554784285</v>
      </c>
    </row>
    <row r="32" spans="4:12" ht="15">
      <c r="D32" s="119" t="s">
        <v>91</v>
      </c>
      <c r="E32" s="134">
        <f>'[12]Quarterre'!$B$29/1000</f>
        <v>9.278053620000001</v>
      </c>
      <c r="F32" s="177">
        <f>'[12]Quarterre'!$C$29/1000</f>
        <v>8.315128679999997</v>
      </c>
      <c r="G32" s="120">
        <f t="shared" si="2"/>
        <v>-0.10378523119593741</v>
      </c>
      <c r="H32" s="134">
        <f>'[12]Quarterre'!$D$29/1000</f>
        <v>7.42710769</v>
      </c>
      <c r="I32" s="120">
        <f t="shared" si="4"/>
        <v>0.1195648463796541</v>
      </c>
      <c r="J32" s="134">
        <f>'[12]YTD'!$B$29/1000</f>
        <v>17.93438627</v>
      </c>
      <c r="K32" s="177">
        <f>'[12]YTD'!$C$29/1000</f>
        <v>15.742236369999999</v>
      </c>
      <c r="L32" s="120">
        <f t="shared" si="3"/>
        <v>-0.12223166530470865</v>
      </c>
    </row>
    <row r="33" spans="4:12" ht="12.75" hidden="1" collapsed="1">
      <c r="D33" s="58" t="s">
        <v>87</v>
      </c>
      <c r="E33" s="249" t="e">
        <f>+#REF!+E34</f>
        <v>#REF!</v>
      </c>
      <c r="F33" s="645" t="e">
        <f>+#REF!+F34</f>
        <v>#REF!</v>
      </c>
      <c r="G33" s="62" t="e">
        <f t="shared" si="2"/>
        <v>#REF!</v>
      </c>
      <c r="H33" s="249" t="e">
        <f>+#REF!+H34</f>
        <v>#REF!</v>
      </c>
      <c r="I33" s="333" t="e">
        <f>IF(H33=0,"-",IF(ABS(F33/H33-1)&gt;2,"-",IF(AND(F33&gt;=0,H33&gt;0),(F33-H33)/H33,IF(AND(F33&lt;=0,H33&lt;0),-(F33-H33)/H33,IF(AND(F33&lt;0,H33&gt;0),"-",IF(AND(F33&gt;0,H33&lt;0),"-"))))))</f>
        <v>#REF!</v>
      </c>
      <c r="J33" s="249" t="e">
        <f>+#REF!+J34</f>
        <v>#REF!</v>
      </c>
      <c r="K33" s="645" t="e">
        <f>+#REF!+K34</f>
        <v>#REF!</v>
      </c>
      <c r="L33" s="71" t="e">
        <f>IF(ABS(K33/J33-1)&gt;2,"-",IF(J33=0,"-",IF(AND(K33&gt;=0,J33&gt;0),(K33-J33)/J33,IF(AND(K33&lt;=0,J33&lt;0),-(K33-J33)/J33,IF(AND(K33&lt;0,J33&gt;0),"-",IF(AND(K33&gt;0,J33&lt;0),"-"))))))</f>
        <v>#REF!</v>
      </c>
    </row>
    <row r="34" spans="4:14" ht="12.75">
      <c r="D34" s="117" t="s">
        <v>2</v>
      </c>
      <c r="E34" s="610">
        <f>'[12]Quarterre'!$B$31/1000</f>
        <v>3.9238655899999983</v>
      </c>
      <c r="F34" s="657">
        <f>'[12]Quarterre'!$C$31/1000</f>
        <v>3.7875022700000107</v>
      </c>
      <c r="G34" s="611">
        <f t="shared" si="2"/>
        <v>-0.03475229129853749</v>
      </c>
      <c r="H34" s="610">
        <f>'[12]Quarterre'!$D$31/1000</f>
        <v>3.4319664700000136</v>
      </c>
      <c r="I34" s="611">
        <f>IF(H34=0,"-",IF(ABS(F34/H34-1)&gt;2,"-",IF(AND(F34&gt;=0,H34&gt;0),(F34-H34)/H34,IF(AND(F34&lt;=0,H34&lt;0),-(F34-H34)/H34,IF(AND(F34&lt;0,H34&gt;0),"-",IF(AND(F34&gt;0,H34&lt;0),"-"))))))</f>
        <v>0.10359535942668917</v>
      </c>
      <c r="J34" s="610">
        <f>'[12]YTD'!$B$31/1000</f>
        <v>6.980355649999986</v>
      </c>
      <c r="K34" s="657">
        <f>'[12]YTD'!$C$31/1000</f>
        <v>7.219468740000024</v>
      </c>
      <c r="L34" s="611">
        <f>IF(ABS(K34/J34-1)&gt;2,"-",IF(J34=0,"-",IF(AND(K34&gt;=0,J34&gt;0),(K34-J34)/J34,IF(AND(K34&lt;=0,J34&lt;0),-(K34-J34)/J34,IF(AND(K34&lt;0,J34&gt;0),"-",IF(AND(K34&gt;0,J34&lt;0),"-"))))))</f>
        <v>0.03425514429197296</v>
      </c>
      <c r="M34" s="280"/>
      <c r="N34" s="679">
        <f>K34-J34</f>
        <v>0.23911309000003822</v>
      </c>
    </row>
    <row r="35" spans="4:13" ht="12.75">
      <c r="D35" s="119" t="s">
        <v>7</v>
      </c>
      <c r="E35" s="311">
        <f>'[12]Quarterre'!$B$32</f>
        <v>0.07088488254334914</v>
      </c>
      <c r="F35" s="612">
        <f>'[12]Quarterre'!$C$32</f>
        <v>0.06288000482971291</v>
      </c>
      <c r="G35" s="229">
        <f>(F35-E35)*100</f>
        <v>-0.8004877713636227</v>
      </c>
      <c r="H35" s="311">
        <f>'[12]Quarterre'!$D$32</f>
        <v>0.06370444693748754</v>
      </c>
      <c r="I35" s="229">
        <f>(F35-H35)*100</f>
        <v>-0.08244421077746311</v>
      </c>
      <c r="J35" s="311">
        <f>'[12]YTD'!$B$32</f>
        <v>0.06418365634586093</v>
      </c>
      <c r="K35" s="612">
        <f>'[12]YTD'!$C$32</f>
        <v>0.06326924789420582</v>
      </c>
      <c r="L35" s="229">
        <f>(K35-J35)*100</f>
        <v>-0.09144084516551076</v>
      </c>
      <c r="M35" s="201"/>
    </row>
    <row r="36" spans="4:12" ht="12.75">
      <c r="D36" s="16"/>
      <c r="E36" s="46"/>
      <c r="F36" s="173"/>
      <c r="G36" s="47"/>
      <c r="H36" s="46"/>
      <c r="I36" s="61"/>
      <c r="J36" s="46"/>
      <c r="K36" s="173"/>
      <c r="L36" s="47"/>
    </row>
    <row r="37" spans="4:14" ht="15">
      <c r="D37" s="16" t="s">
        <v>95</v>
      </c>
      <c r="E37" s="46">
        <f>'[12]Quarterre'!$B$46/1000</f>
        <v>5.313947</v>
      </c>
      <c r="F37" s="180">
        <f>'[12]Quarterre'!$C$46/1000</f>
        <v>5.61850086</v>
      </c>
      <c r="G37" s="61">
        <f>IF(ABS(F37/E37-1)&gt;2,"-",IF(E37=0,"-",IF(AND(F37&gt;=0,E37&gt;0),(F37-E37)/E37,IF(AND(F37&lt;=0,E37&lt;0),-(F37-E37)/E37,IF(AND(F37&lt;0,E37&gt;0),"-",IF(AND(F37&gt;0,E37&lt;0),"-"))))))</f>
        <v>0.05731217492383729</v>
      </c>
      <c r="H37" s="46">
        <f>'[12]Quarterre'!$D$46/1000</f>
        <v>4.516455099999999</v>
      </c>
      <c r="I37" s="61">
        <f>IF(H37=0,"-",IF(ABS(F37/H37-1)&gt;2,"-",IF(AND(F37&gt;=0,H37&gt;0),(F37-H37)/H37,IF(AND(F37&lt;=0,H37&lt;0),-(F37-H37)/H37,IF(AND(F37&lt;0,H37&gt;0),"-",IF(AND(F37&gt;0,H37&lt;0),"-"))))))</f>
        <v>0.24400680082040477</v>
      </c>
      <c r="J37" s="46">
        <f>'[12]YTD'!$B$46/1000</f>
        <v>9.56764761</v>
      </c>
      <c r="K37" s="173">
        <f>'[12]YTD'!$C$46/1000</f>
        <v>10.13495596</v>
      </c>
      <c r="L37" s="47">
        <f>IF(ABS(K37/J37-1)&gt;2,"-",IF(J37=0,"-",IF(AND(K37&gt;=0,J37&gt;0),(K37-J37)/J37,IF(AND(K37&lt;=0,J37&lt;0),-(K37-J37)/J37,IF(AND(K37&lt;0,J37&gt;0),"-",IF(AND(K37&gt;0,J37&lt;0),"-"))))))</f>
        <v>0.0592944444783956</v>
      </c>
      <c r="M37" s="659"/>
      <c r="N37" s="679">
        <f>K37-J37</f>
        <v>0.5673083499999994</v>
      </c>
    </row>
    <row r="38" spans="4:13" ht="12.75">
      <c r="D38" s="58" t="s">
        <v>64</v>
      </c>
      <c r="E38" s="133">
        <f>E37/E22</f>
        <v>0.09599679201462726</v>
      </c>
      <c r="F38" s="181">
        <f>F37/F22</f>
        <v>0.0932781912794854</v>
      </c>
      <c r="G38" s="227">
        <f>(F38-E38)*100</f>
        <v>-0.2718600735141852</v>
      </c>
      <c r="H38" s="133">
        <f>H37/H22</f>
        <v>0.08383481504803099</v>
      </c>
      <c r="I38" s="227">
        <f>(F38-H38)*100</f>
        <v>0.9443376231454415</v>
      </c>
      <c r="J38" s="133">
        <f>J37/J22</f>
        <v>0.08797354132500955</v>
      </c>
      <c r="K38" s="181">
        <f>K37/K22</f>
        <v>0.08881969908357779</v>
      </c>
      <c r="L38" s="227">
        <f>(K38-J38)*100</f>
        <v>0.08461577585682362</v>
      </c>
      <c r="M38" s="201"/>
    </row>
    <row r="39" spans="4:12" ht="12.75">
      <c r="D39" s="58" t="s">
        <v>66</v>
      </c>
      <c r="E39" s="249">
        <f>'[12]Quarterre'!$B$47/1000</f>
        <v>-1.3900814100000016</v>
      </c>
      <c r="F39" s="176">
        <f>'[12]Quarterre'!$C$47/1000</f>
        <v>-1.8309985899999892</v>
      </c>
      <c r="G39" s="62">
        <f>IF(ABS(F39/E39-1)&gt;2,"-",IF(E39=0,"-",IF(AND(F39&gt;=0,E39&gt;0),(F39-E39)/E39,IF(AND(F39&lt;=0,E39&lt;0),-(F39-E39)/E39,IF(AND(F39&lt;0,E39&gt;0),"-",IF(AND(F39&gt;0,E39&lt;0),"-"))))))</f>
        <v>-0.3171880271386314</v>
      </c>
      <c r="H39" s="249">
        <f>'[12]Quarterre'!$D$47/1000</f>
        <v>-1.0844886299999856</v>
      </c>
      <c r="I39" s="333">
        <f>IF(H39=0,"-",IF(ABS(F39/H39-1)&gt;2,"-",IF(AND(F39&gt;=0,H39&gt;0),(F39-H39)/H39,IF(AND(F39&lt;=0,H39&lt;0),-(F39-H39)/H39,IF(AND(F39&lt;0,H39&gt;0),"-",IF(AND(F39&gt;0,H39&lt;0),"-"))))))</f>
        <v>-0.6883520392463806</v>
      </c>
      <c r="J39" s="249">
        <f>'[12]YTD'!$B$47/1000</f>
        <v>-2.587291960000014</v>
      </c>
      <c r="K39" s="176">
        <f>'[12]YTD'!$C$47/1000</f>
        <v>-2.915487219999975</v>
      </c>
      <c r="L39" s="617">
        <f>IF(ABS(K39/J39-1)&gt;2,"-",IF(J39=0,"-",IF(AND(K39&gt;=0,J39&gt;0),(K39-J39)/J39,IF(AND(K39&lt;=0,J39&lt;0),-(K39-J39)/J39,IF(AND(K39&lt;0,J39&gt;0),"-",IF(AND(K39&gt;0,J39&lt;0),"-"))))))</f>
        <v>-0.12684894672650662</v>
      </c>
    </row>
    <row r="40" spans="4:12" ht="12.75">
      <c r="D40" s="609" t="s">
        <v>65</v>
      </c>
      <c r="E40" s="614">
        <f>'[12]Quarterre'!$B$43/1000</f>
        <v>5.313947</v>
      </c>
      <c r="F40" s="615">
        <f>'[12]Quarterre'!$C$43/1000</f>
        <v>5.61850086</v>
      </c>
      <c r="G40" s="616">
        <f>IF(ABS(F40/E40-1)&gt;2,"-",IF(E40=0,"-",IF(AND(F40&gt;=0,E40&gt;0),(F40-E40)/E40,IF(AND(F40&lt;=0,E40&lt;0),-(F40-E40)/E40,IF(AND(F40&lt;0,E40&gt;0),"-",IF(AND(F40&gt;0,E40&lt;0),"-"))))))</f>
        <v>0.05731217492383729</v>
      </c>
      <c r="H40" s="614">
        <f>'[12]Quarterre'!$D$43/1000</f>
        <v>4.516455099999999</v>
      </c>
      <c r="I40" s="616">
        <f>IF(H40=0,"-",IF(ABS(F40/H40-1)&gt;2,"-",IF(AND(F40&gt;=0,H40&gt;0),(F40-H40)/H40,IF(AND(F40&lt;=0,H40&lt;0),-(F40-H40)/H40,IF(AND(F40&lt;0,H40&gt;0),"-",IF(AND(F40&gt;0,H40&lt;0),"-"))))))</f>
        <v>0.24400680082040477</v>
      </c>
      <c r="J40" s="614">
        <f>'[12]YTD'!$B$43/1000</f>
        <v>9.56764761</v>
      </c>
      <c r="K40" s="615">
        <f>'[12]YTD'!$C$43/1000</f>
        <v>10.13495596</v>
      </c>
      <c r="L40" s="616">
        <f>IF(ABS(K40/J40-1)&gt;2,"-",IF(J40=0,"-",IF(AND(K40&gt;=0,J40&gt;0),(K40-J40)/J40,IF(AND(K40&lt;=0,J40&lt;0),-(K40-J40)/J40,IF(AND(K40&lt;0,J40&gt;0),"-",IF(AND(K40&gt;0,J40&lt;0),"-"))))))</f>
        <v>0.0592944444783956</v>
      </c>
    </row>
    <row r="41" ht="12.75">
      <c r="D41" s="110"/>
    </row>
    <row r="42" ht="12.75">
      <c r="D42" s="110"/>
    </row>
    <row r="43" ht="12.75">
      <c r="D43" s="110"/>
    </row>
    <row r="45" spans="4:9" ht="12.75">
      <c r="D45" s="110"/>
      <c r="E45" s="110"/>
      <c r="F45" s="110"/>
      <c r="G45" s="210"/>
      <c r="H45" s="799"/>
      <c r="I45" s="799"/>
    </row>
    <row r="46" spans="4:9" ht="12.75">
      <c r="D46" s="110"/>
      <c r="E46" s="194"/>
      <c r="F46" s="194"/>
      <c r="G46" s="196"/>
      <c r="H46" s="194"/>
      <c r="I46" s="196"/>
    </row>
    <row r="47" spans="4:9" ht="12.75">
      <c r="D47" s="643"/>
      <c r="E47" s="643"/>
      <c r="F47" s="643"/>
      <c r="G47" s="644"/>
      <c r="H47" s="643"/>
      <c r="I47" s="644"/>
    </row>
    <row r="48" spans="4:9" ht="12.75">
      <c r="D48" s="110"/>
      <c r="E48" s="110"/>
      <c r="F48" s="110"/>
      <c r="G48" s="210"/>
      <c r="H48" s="110"/>
      <c r="I48" s="210"/>
    </row>
    <row r="49" spans="4:9" ht="12.75">
      <c r="D49" s="110"/>
      <c r="E49" s="110"/>
      <c r="F49" s="110"/>
      <c r="G49" s="210"/>
      <c r="H49" s="110"/>
      <c r="I49" s="210"/>
    </row>
    <row r="50" spans="4:9" ht="12.75">
      <c r="D50" s="203"/>
      <c r="E50" s="110"/>
      <c r="F50" s="110"/>
      <c r="G50" s="210"/>
      <c r="H50" s="110"/>
      <c r="I50" s="210"/>
    </row>
    <row r="51" spans="4:9" ht="12.75">
      <c r="D51" s="643"/>
      <c r="E51" s="643"/>
      <c r="F51" s="643"/>
      <c r="G51" s="644"/>
      <c r="H51" s="643"/>
      <c r="I51" s="644"/>
    </row>
    <row r="52" spans="4:9" ht="12.75">
      <c r="D52" s="110"/>
      <c r="E52" s="110"/>
      <c r="F52" s="110"/>
      <c r="G52" s="210"/>
      <c r="H52" s="110"/>
      <c r="I52" s="210"/>
    </row>
    <row r="53" spans="4:9" ht="12.75">
      <c r="D53" s="203"/>
      <c r="E53" s="110"/>
      <c r="F53" s="110"/>
      <c r="G53" s="210"/>
      <c r="H53" s="110"/>
      <c r="I53" s="210"/>
    </row>
    <row r="54" spans="4:9" ht="12.75">
      <c r="D54" s="110"/>
      <c r="E54" s="110"/>
      <c r="F54" s="110"/>
      <c r="G54" s="210"/>
      <c r="H54" s="110"/>
      <c r="I54" s="210"/>
    </row>
    <row r="55" spans="4:9" ht="12.75">
      <c r="D55" s="203"/>
      <c r="E55" s="110"/>
      <c r="F55" s="110"/>
      <c r="G55" s="210"/>
      <c r="H55" s="110"/>
      <c r="I55" s="210"/>
    </row>
    <row r="56" spans="4:9" ht="12.75">
      <c r="D56" s="643"/>
      <c r="E56" s="643"/>
      <c r="F56" s="643"/>
      <c r="G56" s="644"/>
      <c r="H56" s="643"/>
      <c r="I56" s="644"/>
    </row>
    <row r="57" spans="4:9" ht="12.75">
      <c r="D57" s="110"/>
      <c r="E57" s="110"/>
      <c r="F57" s="110"/>
      <c r="G57" s="210"/>
      <c r="H57" s="110"/>
      <c r="I57" s="210"/>
    </row>
    <row r="58" spans="4:9" ht="12.75">
      <c r="D58" s="110"/>
      <c r="E58" s="110"/>
      <c r="F58" s="110"/>
      <c r="G58" s="210"/>
      <c r="H58" s="110"/>
      <c r="I58" s="210"/>
    </row>
    <row r="59" spans="4:9" ht="12.75">
      <c r="D59" s="110"/>
      <c r="E59" s="110"/>
      <c r="F59" s="110"/>
      <c r="G59" s="210"/>
      <c r="H59" s="110"/>
      <c r="I59" s="210"/>
    </row>
    <row r="60" spans="4:9" ht="12.75">
      <c r="D60" s="110"/>
      <c r="E60" s="110"/>
      <c r="F60" s="110"/>
      <c r="G60" s="210"/>
      <c r="H60" s="110"/>
      <c r="I60" s="210"/>
    </row>
    <row r="61" spans="4:9" ht="12.75">
      <c r="D61" s="110"/>
      <c r="E61" s="110"/>
      <c r="F61" s="110"/>
      <c r="G61" s="210"/>
      <c r="H61" s="110"/>
      <c r="I61" s="210"/>
    </row>
    <row r="62" spans="4:9" ht="12.75">
      <c r="D62" s="110"/>
      <c r="E62" s="110"/>
      <c r="F62" s="110"/>
      <c r="G62" s="210"/>
      <c r="H62" s="110"/>
      <c r="I62" s="210"/>
    </row>
    <row r="63" spans="4:9" ht="12.75">
      <c r="D63" s="110"/>
      <c r="E63" s="110"/>
      <c r="F63" s="110"/>
      <c r="G63" s="210"/>
      <c r="H63" s="110"/>
      <c r="I63" s="210"/>
    </row>
    <row r="64" spans="4:9" ht="12.75">
      <c r="D64" s="110"/>
      <c r="E64" s="110"/>
      <c r="F64" s="110"/>
      <c r="G64" s="210"/>
      <c r="H64" s="110"/>
      <c r="I64" s="210"/>
    </row>
    <row r="65" spans="4:9" ht="12.75">
      <c r="D65" s="110"/>
      <c r="E65" s="110"/>
      <c r="F65" s="110"/>
      <c r="G65" s="210"/>
      <c r="H65" s="110"/>
      <c r="I65" s="210"/>
    </row>
    <row r="66" spans="4:9" ht="12.75">
      <c r="D66" s="110"/>
      <c r="E66" s="110"/>
      <c r="F66" s="110"/>
      <c r="G66" s="210"/>
      <c r="H66" s="110"/>
      <c r="I66" s="210"/>
    </row>
    <row r="67" spans="4:9" ht="12.75">
      <c r="D67" s="110"/>
      <c r="E67" s="110"/>
      <c r="F67" s="110"/>
      <c r="G67" s="210"/>
      <c r="H67" s="110"/>
      <c r="I67" s="210"/>
    </row>
    <row r="68" spans="4:9" ht="12.75">
      <c r="D68" s="110"/>
      <c r="E68" s="110"/>
      <c r="F68" s="110"/>
      <c r="G68" s="210"/>
      <c r="H68" s="110"/>
      <c r="I68" s="210"/>
    </row>
    <row r="69" spans="4:9" ht="12.75">
      <c r="D69" s="110"/>
      <c r="E69" s="110"/>
      <c r="F69" s="110"/>
      <c r="G69" s="210"/>
      <c r="H69" s="110"/>
      <c r="I69" s="210"/>
    </row>
    <row r="70" spans="4:9" ht="12.75">
      <c r="D70" s="110"/>
      <c r="E70" s="110"/>
      <c r="F70" s="110"/>
      <c r="G70" s="210"/>
      <c r="H70" s="110"/>
      <c r="I70" s="210"/>
    </row>
    <row r="71" spans="4:9" ht="12.75">
      <c r="D71" s="110"/>
      <c r="E71" s="110"/>
      <c r="F71" s="110"/>
      <c r="G71" s="210"/>
      <c r="H71" s="110"/>
      <c r="I71" s="210"/>
    </row>
    <row r="72" spans="4:9" ht="12.75">
      <c r="D72" s="110"/>
      <c r="E72" s="110"/>
      <c r="F72" s="110"/>
      <c r="G72" s="210"/>
      <c r="H72" s="110"/>
      <c r="I72" s="210"/>
    </row>
    <row r="73" spans="4:9" ht="12.75">
      <c r="D73" s="110"/>
      <c r="E73" s="110"/>
      <c r="F73" s="110"/>
      <c r="G73" s="210"/>
      <c r="H73" s="110"/>
      <c r="I73" s="210"/>
    </row>
    <row r="74" spans="4:9" ht="12.75">
      <c r="D74" s="110"/>
      <c r="E74" s="110"/>
      <c r="F74" s="110"/>
      <c r="G74" s="210"/>
      <c r="H74" s="110"/>
      <c r="I74" s="210"/>
    </row>
  </sheetData>
  <sheetProtection/>
  <mergeCells count="3">
    <mergeCell ref="D20:E20"/>
    <mergeCell ref="H20:I20"/>
    <mergeCell ref="H45:I45"/>
  </mergeCells>
  <printOptions/>
  <pageMargins left="0.17" right="0.19" top="0.32" bottom="0.27" header="0.18" footer="0.2"/>
  <pageSetup fitToHeight="1" fitToWidth="1" horizontalDpi="600" verticalDpi="600" orientation="portrait" paperSize="9" r:id="rId2"/>
  <ignoredErrors>
    <ignoredError sqref="G28:L28 G38:M38" 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Q30"/>
  <sheetViews>
    <sheetView showGridLines="0" zoomScale="150" zoomScaleNormal="150" zoomScalePageLayoutView="0" workbookViewId="0" topLeftCell="A10">
      <selection activeCell="B25" sqref="B25"/>
    </sheetView>
  </sheetViews>
  <sheetFormatPr defaultColWidth="9.140625" defaultRowHeight="13.5" outlineLevelCol="1"/>
  <cols>
    <col min="1" max="1" width="9.140625" style="241" customWidth="1"/>
    <col min="2" max="2" width="34.140625" style="23" customWidth="1"/>
    <col min="3" max="4" width="11.57421875" style="23" customWidth="1"/>
    <col min="5" max="5" width="9.00390625" style="23" customWidth="1"/>
    <col min="6" max="6" width="11.57421875" style="23" customWidth="1"/>
    <col min="7" max="7" width="9.00390625" style="23" customWidth="1"/>
    <col min="8" max="9" width="11.57421875" style="23" hidden="1" customWidth="1" outlineLevel="1"/>
    <col min="10" max="10" width="9.140625" style="193" hidden="1" customWidth="1" outlineLevel="1"/>
    <col min="11" max="11" width="9.140625" style="193" customWidth="1" collapsed="1"/>
    <col min="12" max="17" width="9.140625" style="193" customWidth="1"/>
    <col min="18" max="16384" width="9.140625" style="23" customWidth="1"/>
  </cols>
  <sheetData>
    <row r="1" spans="1:10" ht="12.75">
      <c r="A1" s="758"/>
      <c r="B1" s="239"/>
      <c r="C1" s="270"/>
      <c r="D1" s="270"/>
      <c r="E1" s="736"/>
      <c r="F1" s="279"/>
      <c r="G1" s="241"/>
      <c r="H1" s="270">
        <f>H5/H4</f>
        <v>0.7674540147654967</v>
      </c>
      <c r="I1" s="270">
        <f>I5/I4</f>
        <v>0.727440253715235</v>
      </c>
      <c r="J1" s="256"/>
    </row>
    <row r="2" spans="1:8" ht="12.75">
      <c r="A2" s="759"/>
      <c r="B2" s="748" t="s">
        <v>0</v>
      </c>
      <c r="C2" s="748"/>
      <c r="E2" s="41"/>
      <c r="F2" s="801"/>
      <c r="G2" s="801"/>
      <c r="H2" s="41"/>
    </row>
    <row r="3" spans="1:17" ht="15">
      <c r="A3" s="759"/>
      <c r="B3" s="117" t="s">
        <v>194</v>
      </c>
      <c r="C3" s="718" t="s">
        <v>210</v>
      </c>
      <c r="D3" s="688" t="s">
        <v>227</v>
      </c>
      <c r="E3" s="217" t="s">
        <v>228</v>
      </c>
      <c r="F3" s="718" t="s">
        <v>226</v>
      </c>
      <c r="G3" s="217" t="s">
        <v>106</v>
      </c>
      <c r="H3" s="718" t="s">
        <v>209</v>
      </c>
      <c r="I3" s="688">
        <v>2013</v>
      </c>
      <c r="J3" s="217" t="s">
        <v>182</v>
      </c>
      <c r="K3" s="196"/>
      <c r="L3" s="110"/>
      <c r="M3" s="725"/>
      <c r="N3" s="110"/>
      <c r="O3" s="194"/>
      <c r="P3" s="194"/>
      <c r="Q3" s="196"/>
    </row>
    <row r="4" spans="1:13" ht="13.5" customHeight="1">
      <c r="A4" s="765"/>
      <c r="B4" s="113" t="s">
        <v>1</v>
      </c>
      <c r="C4" s="719">
        <f>'[18]Quarterre'!$B$7/1000</f>
        <v>34.433007930628875</v>
      </c>
      <c r="D4" s="706">
        <f>'[18]Quarterre'!$C$7/1000</f>
        <v>34.4973295458469</v>
      </c>
      <c r="E4" s="130">
        <f>IF(C4=0,"-",IF(ABS(D4/C4-1)&gt;2,"-",IF(AND(D4&gt;=0,C4&gt;0),(D4-C4)/C4,IF(AND(D4&lt;=0,C4&lt;0),-(D4-C4)/C4,IF(AND(D4&lt;0,C4&gt;0),"-",IF(AND(D4&gt;0,C4&lt;0),"-"))))))</f>
        <v>0.0018680219673986671</v>
      </c>
      <c r="F4" s="114">
        <f>'[18]Quarterre'!$D$7/1000</f>
        <v>31.123407425758284</v>
      </c>
      <c r="G4" s="327">
        <f>IF(F4=0,"-",IF(ABS(D4/F4-1)&gt;2,"-",IF(AND(D4&gt;=0,F4&gt;0),(D4-F4)/F4,IF(AND(D4&lt;=0,F4&lt;0),-(D4-F4)/F4,IF(AND(D4&lt;0,F4&gt;0),"-",IF(AND(D4&gt;0,F4&lt;0),"-"))))))</f>
        <v>0.1084046510054134</v>
      </c>
      <c r="H4" s="719">
        <f>'[18]YTD'!$B$7/1000</f>
        <v>65.40013279809347</v>
      </c>
      <c r="I4" s="706">
        <f>'[18]YTD'!$C$7/1000</f>
        <v>65.6207369716052</v>
      </c>
      <c r="J4" s="328">
        <f>IF(H4=0,"-",IF(ABS(I4/H4-1)&gt;2,"-",IF(AND(I4&gt;=0,H4&gt;0),(I4-H4)/H4,IF(AND(I4&lt;=0,H4&lt;0),-(I4-H4)/H4,IF(AND(I4&lt;0,H4&gt;0),"-",IF(AND(I4&gt;0,H4&lt;0),"-"))))))</f>
        <v>0.003373145650832104</v>
      </c>
      <c r="L4" s="250"/>
      <c r="M4" s="195"/>
    </row>
    <row r="5" spans="2:12" ht="13.5" customHeight="1">
      <c r="B5" s="64" t="s">
        <v>196</v>
      </c>
      <c r="C5" s="46">
        <f>'[18]Quarterre'!$B$8/1000</f>
        <v>25.691436410628878</v>
      </c>
      <c r="D5" s="707">
        <f>'[18]Quarterre'!$C$8/1000</f>
        <v>24.526794915846903</v>
      </c>
      <c r="E5" s="47">
        <f>IF(C5=0,"-",IF(ABS(D5/C5-1)&gt;2,"-",IF(AND(D5&gt;=0,C5&gt;0),(D5-C5)/C5,IF(AND(D5&lt;=0,C5&lt;0),-(D5-C5)/C5,IF(AND(D5&lt;0,C5&gt;0),"-",IF(AND(D5&gt;0,C5&lt;0),"-"))))))</f>
        <v>-0.045331894883858956</v>
      </c>
      <c r="F5" s="46">
        <f>'[18]Quarterre'!$D$8/1000</f>
        <v>23.208370635758286</v>
      </c>
      <c r="G5" s="47">
        <f>IF(F5=0,"-",IF(ABS(D5/F5-1)&gt;2,"-",IF(AND(D5&gt;=0,F5&gt;0),(D5-F5)/F5,IF(AND(D5&lt;=0,F5&lt;0),-(D5-F5)/F5,IF(AND(D5&lt;0,F5&gt;0),"-",IF(AND(D5&gt;0,F5&lt;0),"-"))))))</f>
        <v>0.056808136201395194</v>
      </c>
      <c r="H5" s="46">
        <f>'[18]YTD'!$B$8/1000</f>
        <v>50.191594482093464</v>
      </c>
      <c r="I5" s="707">
        <f>'[18]YTD'!$C$8/1000</f>
        <v>47.735165551605185</v>
      </c>
      <c r="J5" s="47">
        <f>IF(H5=0,"-",IF(ABS(I5/H5-1)&gt;2,"-",IF(AND(I5&gt;=0,H5&gt;0),(I5-H5)/H5,IF(AND(I5&lt;=0,H5&lt;0),-(I5-H5)/H5,IF(AND(I5&lt;0,H5&gt;0),"-",IF(AND(I5&gt;0,H5&lt;0),"-"))))))</f>
        <v>-0.048941041938100685</v>
      </c>
      <c r="L5" s="677">
        <f>I5-H5</f>
        <v>-2.456428930488279</v>
      </c>
    </row>
    <row r="6" spans="2:12" ht="13.5" customHeight="1">
      <c r="B6" s="64" t="s">
        <v>197</v>
      </c>
      <c r="C6" s="46">
        <f>'[18]Quarterre'!$B$9/1000</f>
        <v>8.741571519999999</v>
      </c>
      <c r="D6" s="707">
        <f>'[18]Quarterre'!$C$9/1000</f>
        <v>9.970534629999998</v>
      </c>
      <c r="E6" s="47">
        <f>IF(C6=0,"-",IF(ABS(D6/C6-1)&gt;2,"-",IF(AND(D6&gt;=0,C6&gt;0),(D6-C6)/C6,IF(AND(D6&lt;=0,C6&lt;0),-(D6-C6)/C6,IF(AND(D6&lt;0,C6&gt;0),"-",IF(AND(D6&gt;0,C6&lt;0),"-"))))))</f>
        <v>0.14058834926743227</v>
      </c>
      <c r="F6" s="46">
        <f>'[18]Quarterre'!$D$9/1000</f>
        <v>7.91503679</v>
      </c>
      <c r="G6" s="47">
        <f>IF(F6=0,"-",IF(ABS(D6/F6-1)&gt;2,"-",IF(AND(D6&gt;=0,F6&gt;0),(D6-F6)/F6,IF(AND(D6&lt;=0,F6&lt;0),-(D6-F6)/F6,IF(AND(D6&lt;0,F6&gt;0),"-",IF(AND(D6&gt;0,F6&lt;0),"-"))))))</f>
        <v>0.2596952982703694</v>
      </c>
      <c r="H6" s="46">
        <f>'[18]YTD'!$B$9/1000</f>
        <v>15.208538315999999</v>
      </c>
      <c r="I6" s="707">
        <f>'[18]YTD'!$C$9/1000</f>
        <v>17.88557142</v>
      </c>
      <c r="J6" s="47">
        <f>IF(H6=0,"-",IF(ABS(I6/H6-1)&gt;2,"-",IF(AND(I6&gt;=0,H6&gt;0),(I6-H6)/H6,IF(AND(I6&lt;=0,H6&lt;0),-(I6-H6)/H6,IF(AND(I6&lt;0,H6&gt;0),"-",IF(AND(I6&gt;0,H6&lt;0),"-"))))))</f>
        <v>0.17602172203384303</v>
      </c>
      <c r="L6" s="677">
        <f>I6-H6</f>
        <v>2.677033104000003</v>
      </c>
    </row>
    <row r="7" spans="2:12" ht="13.5" customHeight="1">
      <c r="B7" s="113" t="s">
        <v>198</v>
      </c>
      <c r="C7" s="749">
        <f>'[18]Quarterre'!$B$11/1000</f>
        <v>32.12848584922641</v>
      </c>
      <c r="D7" s="737">
        <f>'[18]Quarterre'!$C$11/1000</f>
        <v>33.49940817886851</v>
      </c>
      <c r="E7" s="125">
        <f>IF(C7=0,"-",IF(ABS(D7/C7-1)&gt;2,"-",IF(AND(D7&gt;=0,C7&gt;0),(D7-C7)/C7,IF(AND(D7&lt;=0,C7&lt;0),-(D7-C7)/C7,IF(AND(D7&lt;0,C7&gt;0),"-",IF(AND(D7&gt;0,C7&lt;0),"-"))))))</f>
        <v>0.04266999497192638</v>
      </c>
      <c r="F7" s="764">
        <f>'[18]Quarterre'!$D$11/1000</f>
        <v>29.711182547634994</v>
      </c>
      <c r="G7" s="125">
        <f>IF(F7=0,"-",IF(ABS(D7/F7-1)&gt;2,"-",IF(AND(D7&gt;=0,F7&gt;0),(D7-F7)/F7,IF(AND(D7&lt;=0,F7&lt;0),-(D7-F7)/F7,IF(AND(D7&lt;0,F7&gt;0),"-",IF(AND(D7&gt;0,F7&lt;0),"-"))))))</f>
        <v>0.1275016780351967</v>
      </c>
      <c r="H7" s="749">
        <f>'[18]YTD'!$B$11/1000</f>
        <v>61.33429097830951</v>
      </c>
      <c r="I7" s="737">
        <f>'[18]YTD'!$C$11/1000</f>
        <v>63.210590726503504</v>
      </c>
      <c r="J7" s="125">
        <f>IF(H7=0,"-",IF(ABS(I7/H7-1)&gt;2,"-",IF(AND(I7&gt;=0,H7&gt;0),(I7-H7)/H7,IF(AND(I7&lt;=0,H7&lt;0),-(I7-H7)/H7,IF(AND(I7&lt;0,H7&gt;0),"-",IF(AND(I7&gt;0,H7&lt;0),"-"))))))</f>
        <v>0.0305913660737928</v>
      </c>
      <c r="K7" s="195"/>
      <c r="L7" s="677">
        <f>I7-H7</f>
        <v>1.8762997481939934</v>
      </c>
    </row>
    <row r="8" spans="2:12" ht="13.5" customHeight="1">
      <c r="B8" s="124" t="s">
        <v>2</v>
      </c>
      <c r="C8" s="749">
        <f>'SNC Income Statement'!C12</f>
        <v>10.462352351632665</v>
      </c>
      <c r="D8" s="737">
        <f>'SNC Income Statement'!D12</f>
        <v>5.315804456255183</v>
      </c>
      <c r="E8" s="125">
        <f>'SNC Income Statement'!E12</f>
        <v>-0.49191116131491747</v>
      </c>
      <c r="F8" s="764">
        <f>'SNC Income Statement'!F12</f>
        <v>6.793797217244988</v>
      </c>
      <c r="G8" s="125">
        <f>'SNC Income Statement'!G12</f>
        <v>-0.21755032034782437</v>
      </c>
      <c r="H8" s="749">
        <f>'SNC Income Statement'!H12</f>
        <v>19.66176900614786</v>
      </c>
      <c r="I8" s="737">
        <f>'SNC Income Statement'!I12</f>
        <v>12.109601673500173</v>
      </c>
      <c r="J8" s="125">
        <f>'SNC Income Statement'!J12</f>
        <v>-0.3841041632767768</v>
      </c>
      <c r="K8" s="256"/>
      <c r="L8" s="677">
        <f>I8-H8</f>
        <v>-7.552167332647688</v>
      </c>
    </row>
    <row r="9" spans="2:12" ht="13.5" customHeight="1">
      <c r="B9" s="65" t="s">
        <v>220</v>
      </c>
      <c r="C9" s="51">
        <f>'SNC Income Statement'!C13</f>
        <v>2.7611956116326657</v>
      </c>
      <c r="D9" s="645">
        <f>'SNC Income Statement'!D13</f>
        <v>1.3864538342551895</v>
      </c>
      <c r="E9" s="61">
        <f>'SNC Income Statement'!E13</f>
        <v>-0.49787916929384296</v>
      </c>
      <c r="F9" s="249">
        <f>'SNC Income Statement'!F13</f>
        <v>1.7495071662449881</v>
      </c>
      <c r="G9" s="61">
        <f>'SNC Income Statement'!G13</f>
        <v>-0.20751748777858922</v>
      </c>
      <c r="H9" s="51">
        <f>'SNC Income Statement'!H13</f>
        <v>4.906405336147858</v>
      </c>
      <c r="I9" s="645">
        <f>'SNC Income Statement'!I13</f>
        <v>3.1359610005001777</v>
      </c>
      <c r="J9" s="61">
        <f>'SNC Income Statement'!J13</f>
        <v>-0.3608434718191671</v>
      </c>
      <c r="K9" s="256"/>
      <c r="L9" s="677"/>
    </row>
    <row r="10" spans="2:12" ht="13.5" customHeight="1">
      <c r="B10" s="65" t="s">
        <v>221</v>
      </c>
      <c r="C10" s="51">
        <f>'SNC Income Statement'!C14</f>
        <v>7.70115674</v>
      </c>
      <c r="D10" s="645">
        <f>'SNC Income Statement'!D14</f>
        <v>3.9293506219999936</v>
      </c>
      <c r="E10" s="61">
        <f>'SNC Income Statement'!E14</f>
        <v>-0.48977137400790083</v>
      </c>
      <c r="F10" s="249">
        <f>'SNC Income Statement'!F14</f>
        <v>5.044290051</v>
      </c>
      <c r="G10" s="61">
        <f>'SNC Income Statement'!G14</f>
        <v>-0.22102999980720306</v>
      </c>
      <c r="H10" s="51">
        <f>'SNC Income Statement'!H14</f>
        <v>14.755363670000001</v>
      </c>
      <c r="I10" s="645">
        <f>'SNC Income Statement'!I14</f>
        <v>8.973640672999995</v>
      </c>
      <c r="J10" s="61">
        <f>'SNC Income Statement'!J14</f>
        <v>-0.3918387324302394</v>
      </c>
      <c r="K10" s="256"/>
      <c r="L10" s="677"/>
    </row>
    <row r="11" spans="2:12" ht="13.5" customHeight="1" hidden="1">
      <c r="B11" s="767" t="s">
        <v>222</v>
      </c>
      <c r="C11" s="51">
        <v>0</v>
      </c>
      <c r="D11" s="645">
        <v>2.058</v>
      </c>
      <c r="E11" s="47" t="str">
        <f>IF(C11=0,"-",IF(ABS(D11/C11-1)&gt;2,"-",IF(AND(D11&gt;=0,C11&gt;0),(D11-C11)/C11,IF(AND(D11&lt;=0,C11&lt;0),-(D11-C11)/C11,IF(AND(D11&lt;0,C11&gt;0),"-",IF(AND(D11&gt;0,C11&lt;0),"-"))))))</f>
        <v>-</v>
      </c>
      <c r="F11" s="249">
        <v>0</v>
      </c>
      <c r="G11" s="47" t="str">
        <f>IF(F11=0,"-",IF(ABS(D11/F11-1)&gt;2,"-",IF(AND(D11&gt;=0,F11&gt;0),(D11-F11)/F11,IF(AND(D11&lt;=0,F11&lt;0),-(D11-F11)/F11,IF(AND(D11&lt;0,F11&gt;0),"-",IF(AND(D11&gt;0,F11&lt;0),"-"))))))</f>
        <v>-</v>
      </c>
      <c r="H11" s="51">
        <v>0</v>
      </c>
      <c r="I11" s="645">
        <v>2.058</v>
      </c>
      <c r="J11" s="47" t="str">
        <f>IF(H11=0,"-",IF(ABS(I11/H11-1)&gt;2,"-",IF(AND(I11&gt;=0,H11&gt;0),(I11-H11)/H11,IF(AND(I11&lt;=0,H11&lt;0),-(I11-H11)/H11,IF(AND(I11&lt;0,H11&gt;0),"-",IF(AND(I11&gt;0,H11&lt;0),"-"))))))</f>
        <v>-</v>
      </c>
      <c r="K11" s="256"/>
      <c r="L11" s="677"/>
    </row>
    <row r="12" spans="2:12" ht="13.5" customHeight="1">
      <c r="B12" s="312" t="s">
        <v>218</v>
      </c>
      <c r="C12" s="761">
        <f>'SNC Income Statement'!C15</f>
        <v>0.08019036899696831</v>
      </c>
      <c r="D12" s="762">
        <f>'SNC Income Statement'!D15</f>
        <v>0.04019017855896916</v>
      </c>
      <c r="E12" s="763">
        <f>'SNC Income Statement'!E15</f>
        <v>-4.000019043799915</v>
      </c>
      <c r="F12" s="761">
        <f>'SNC Income Statement'!F15</f>
        <v>0.0562119417810617</v>
      </c>
      <c r="G12" s="763">
        <f>'SNC Income Statement'!G15</f>
        <v>-1.602176322209254</v>
      </c>
      <c r="H12" s="761">
        <f>'SNC Income Statement'!H15</f>
        <v>0.07502133598558823</v>
      </c>
      <c r="I12" s="762">
        <f>'SNC Income Statement'!I15</f>
        <v>0.047789176794176234</v>
      </c>
      <c r="J12" s="763">
        <f>'SNC Income Statement'!J15</f>
        <v>-2.7232159191411998</v>
      </c>
      <c r="L12" s="251"/>
    </row>
    <row r="13" spans="2:12" ht="6" customHeight="1">
      <c r="B13" s="58"/>
      <c r="C13" s="268"/>
      <c r="D13" s="714"/>
      <c r="E13" s="227"/>
      <c r="F13" s="133"/>
      <c r="G13" s="227"/>
      <c r="H13" s="268"/>
      <c r="I13" s="714"/>
      <c r="J13" s="227"/>
      <c r="L13" s="251"/>
    </row>
    <row r="14" spans="2:12" ht="13.5" customHeight="1">
      <c r="B14" s="37" t="s">
        <v>11</v>
      </c>
      <c r="C14" s="127">
        <f>'[18]Quarterre'!$B$30/1000</f>
        <v>1.0223745053572995</v>
      </c>
      <c r="D14" s="710">
        <f>'[18]Quarterre'!$C$30/1000</f>
        <v>2.0339982911685</v>
      </c>
      <c r="E14" s="61">
        <f aca="true" t="shared" si="0" ref="E14:E20">IF(C14=0,"-",IF(ABS(D14/C14-1)&gt;2,"-",IF(AND(D14&gt;=0,C14&gt;0),(D14-C14)/C14,IF(AND(D14&lt;=0,C14&lt;0),-(D14-C14)/C14,IF(AND(D14&lt;0,C14&gt;0),"-",IF(AND(D14&gt;0,C14&lt;0),"-"))))))</f>
        <v>0.9894845582614153</v>
      </c>
      <c r="F14" s="132">
        <f>'[18]Quarterre'!$D$30/1000</f>
        <v>1.4216499396861</v>
      </c>
      <c r="G14" s="61">
        <f aca="true" t="shared" si="1" ref="G14:G20">IF(F14=0,"-",IF(ABS(D14/F14-1)&gt;2,"-",IF(AND(D14&gt;=0,F14&gt;0),(D14-F14)/F14,IF(AND(D14&lt;=0,F14&lt;0),-(D14-F14)/F14,IF(AND(D14&lt;0,F14&gt;0),"-",IF(AND(D14&gt;0,F14&lt;0),"-"))))))</f>
        <v>0.4307307547296815</v>
      </c>
      <c r="H14" s="127">
        <f>'[18]YTD'!$B$30/1000</f>
        <v>3.0895414100420004</v>
      </c>
      <c r="I14" s="710">
        <f>'[18]YTD'!$C$30/1000</f>
        <v>3.4556482308546</v>
      </c>
      <c r="J14" s="61">
        <f aca="true" t="shared" si="2" ref="J14:J20">IF(H14=0,"-",IF(ABS(I14/H14-1)&gt;2,"-",IF(AND(I14&gt;=0,H14&gt;0),(I14-H14)/H14,IF(AND(I14&lt;=0,H14&lt;0),-(I14-H14)/H14,IF(AND(I14&lt;0,H14&gt;0),"-",IF(AND(I14&gt;0,H14&lt;0),"-"))))))</f>
        <v>0.11849875830200395</v>
      </c>
      <c r="L14" s="677">
        <f>I14-H14</f>
        <v>0.3661068208125995</v>
      </c>
    </row>
    <row r="15" spans="1:12" s="193" customFormat="1" ht="13.5" customHeight="1">
      <c r="A15" s="241"/>
      <c r="B15" s="55" t="s">
        <v>3</v>
      </c>
      <c r="C15" s="722">
        <f>'[18]Quarterre'!$B$31/1000</f>
        <v>9.439977846275367</v>
      </c>
      <c r="D15" s="712">
        <f>'[18]Quarterre'!$C$31/1000</f>
        <v>3.281806165086683</v>
      </c>
      <c r="E15" s="118">
        <f t="shared" si="0"/>
        <v>-0.6523502259720291</v>
      </c>
      <c r="F15" s="247">
        <f>'[18]Quarterre'!$D$31/1000</f>
        <v>5.372147277558888</v>
      </c>
      <c r="G15" s="118">
        <f t="shared" si="1"/>
        <v>-0.3891071864697759</v>
      </c>
      <c r="H15" s="722">
        <f>'[18]YTD'!$B$31/1000</f>
        <v>16.572227596105858</v>
      </c>
      <c r="I15" s="712">
        <f>'[18]YTD'!$C$31/1000</f>
        <v>8.653953442645571</v>
      </c>
      <c r="J15" s="118">
        <f t="shared" si="2"/>
        <v>-0.4778038502995773</v>
      </c>
      <c r="L15" s="677">
        <f>I15-H15</f>
        <v>-7.9182741534602865</v>
      </c>
    </row>
    <row r="16" spans="1:12" s="193" customFormat="1" ht="13.5" customHeight="1">
      <c r="A16" s="241"/>
      <c r="B16" s="55" t="s">
        <v>199</v>
      </c>
      <c r="C16" s="722">
        <f>'[18]Quarterre'!$B$32/1000</f>
        <v>2.62690705866045</v>
      </c>
      <c r="D16" s="712">
        <f>'[18]Quarterre'!$C$32/1000</f>
        <v>-8.537891850164229</v>
      </c>
      <c r="E16" s="118" t="str">
        <f t="shared" si="0"/>
        <v>-</v>
      </c>
      <c r="F16" s="247">
        <f>'[18]Quarterre'!$D$32/1000</f>
        <v>2.2149539993371</v>
      </c>
      <c r="G16" s="118" t="str">
        <f t="shared" si="1"/>
        <v>-</v>
      </c>
      <c r="H16" s="722">
        <f>'[18]YTD'!$B$32/1000</f>
        <v>5.62384753807715</v>
      </c>
      <c r="I16" s="712">
        <f>'[18]YTD'!$C$32/1000</f>
        <v>-6.322937850827129</v>
      </c>
      <c r="J16" s="118" t="str">
        <f t="shared" si="2"/>
        <v>-</v>
      </c>
      <c r="L16" s="677">
        <f>I16-H16</f>
        <v>-11.94678538890428</v>
      </c>
    </row>
    <row r="17" spans="1:12" s="193" customFormat="1" ht="13.5" customHeight="1">
      <c r="A17" s="241"/>
      <c r="B17" s="108" t="s">
        <v>229</v>
      </c>
      <c r="C17" s="782"/>
      <c r="D17" s="782"/>
      <c r="E17" s="783" t="str">
        <f t="shared" si="0"/>
        <v>-</v>
      </c>
      <c r="F17" s="782"/>
      <c r="G17" s="783" t="str">
        <f t="shared" si="1"/>
        <v>-</v>
      </c>
      <c r="H17" s="127">
        <v>0</v>
      </c>
      <c r="I17" s="710">
        <v>46.636</v>
      </c>
      <c r="J17" s="61" t="str">
        <f t="shared" si="2"/>
        <v>-</v>
      </c>
      <c r="L17" s="677"/>
    </row>
    <row r="18" spans="1:12" s="193" customFormat="1" ht="13.5" customHeight="1">
      <c r="A18" s="241"/>
      <c r="B18" s="55" t="s">
        <v>4</v>
      </c>
      <c r="C18" s="722">
        <f>'[18]Quarterre'!$B$35/1000</f>
        <v>12.066884904935817</v>
      </c>
      <c r="D18" s="712">
        <f>'[18]Quarterre'!$C$35/1000</f>
        <v>-5.256085685077546</v>
      </c>
      <c r="E18" s="118" t="str">
        <f t="shared" si="0"/>
        <v>-</v>
      </c>
      <c r="F18" s="247">
        <f>'[18]Quarterre'!$D$35/1000</f>
        <v>7.5871012768959885</v>
      </c>
      <c r="G18" s="118" t="str">
        <f t="shared" si="1"/>
        <v>-</v>
      </c>
      <c r="H18" s="722">
        <f>'[18]YTD'!$B$35/1000</f>
        <v>22.196075134183012</v>
      </c>
      <c r="I18" s="712">
        <f>'[18]YTD'!$C$35/1000</f>
        <v>2.3310155918184416</v>
      </c>
      <c r="J18" s="118">
        <f t="shared" si="2"/>
        <v>-0.8949807307045664</v>
      </c>
      <c r="L18" s="250"/>
    </row>
    <row r="19" spans="1:12" s="193" customFormat="1" ht="13.5" customHeight="1">
      <c r="A19" s="241"/>
      <c r="B19" s="126" t="s">
        <v>75</v>
      </c>
      <c r="C19" s="269">
        <f>'[18]Quarterre'!$B$36/1000</f>
        <v>-1.07160679590511</v>
      </c>
      <c r="D19" s="711">
        <f>'[18]Quarterre'!$C$36/1000</f>
        <v>0.6569526004780999</v>
      </c>
      <c r="E19" s="120" t="str">
        <f t="shared" si="0"/>
        <v>-</v>
      </c>
      <c r="F19" s="134">
        <f>'[18]Quarterre'!$D$36/1000</f>
        <v>-0.42247497989199995</v>
      </c>
      <c r="G19" s="120" t="str">
        <f t="shared" si="1"/>
        <v>-</v>
      </c>
      <c r="H19" s="269">
        <f>'[18]YTD'!$B$36/1000</f>
        <v>-1.8706247988799074</v>
      </c>
      <c r="I19" s="711">
        <f>'[18]YTD'!$C$36/1000</f>
        <v>0.23447762058609986</v>
      </c>
      <c r="J19" s="120" t="str">
        <f t="shared" si="2"/>
        <v>-</v>
      </c>
      <c r="L19" s="250"/>
    </row>
    <row r="20" spans="1:12" s="193" customFormat="1" ht="13.5" customHeight="1">
      <c r="A20" s="241"/>
      <c r="B20" s="726" t="s">
        <v>219</v>
      </c>
      <c r="C20" s="660">
        <f>'[18]Quarterre'!$B$38/1000</f>
        <v>11.007935676792062</v>
      </c>
      <c r="D20" s="727">
        <f>'[18]Quarterre'!$C$38/1000</f>
        <v>-4.613996527125458</v>
      </c>
      <c r="E20" s="115" t="str">
        <f t="shared" si="0"/>
        <v>-</v>
      </c>
      <c r="F20" s="682">
        <f>'[18]Quarterre'!$D$38/1000</f>
        <v>7.1838678517150285</v>
      </c>
      <c r="G20" s="115" t="str">
        <f t="shared" si="1"/>
        <v>-</v>
      </c>
      <c r="H20" s="660">
        <f>'[18]YTD'!$B$38/1000</f>
        <v>20.330517935417113</v>
      </c>
      <c r="I20" s="727">
        <f>'[18]YTD'!$C$38/1000</f>
        <v>2.569871324589571</v>
      </c>
      <c r="J20" s="115">
        <f t="shared" si="2"/>
        <v>-0.8735953834155556</v>
      </c>
      <c r="L20" s="677">
        <f>I18-H18</f>
        <v>-19.86505954236457</v>
      </c>
    </row>
    <row r="21" spans="1:12" s="193" customFormat="1" ht="13.5" customHeight="1">
      <c r="A21" s="241"/>
      <c r="B21" s="55"/>
      <c r="C21" s="247"/>
      <c r="D21" s="247"/>
      <c r="E21" s="238"/>
      <c r="F21" s="247"/>
      <c r="G21" s="238"/>
      <c r="H21" s="247"/>
      <c r="I21" s="247"/>
      <c r="J21" s="238"/>
      <c r="L21" s="677"/>
    </row>
    <row r="22" spans="1:12" s="193" customFormat="1" ht="13.5" customHeight="1">
      <c r="A22" s="241"/>
      <c r="B22" s="55"/>
      <c r="C22" s="247"/>
      <c r="D22" s="247"/>
      <c r="E22" s="238"/>
      <c r="F22" s="247"/>
      <c r="G22" s="238"/>
      <c r="H22" s="247"/>
      <c r="I22" s="247"/>
      <c r="J22" s="238"/>
      <c r="L22" s="677"/>
    </row>
    <row r="23" spans="1:12" s="193" customFormat="1" ht="13.5" customHeight="1">
      <c r="A23" s="241"/>
      <c r="B23" s="55"/>
      <c r="C23" s="247"/>
      <c r="D23" s="247"/>
      <c r="E23" s="238"/>
      <c r="F23" s="247"/>
      <c r="G23" s="238"/>
      <c r="H23" s="247"/>
      <c r="I23" s="247"/>
      <c r="J23" s="238"/>
      <c r="L23" s="677"/>
    </row>
    <row r="24" spans="1:12" s="193" customFormat="1" ht="13.5" customHeight="1">
      <c r="A24" s="241"/>
      <c r="D24" s="202"/>
      <c r="E24" s="259"/>
      <c r="F24" s="132"/>
      <c r="G24" s="259"/>
      <c r="H24" s="202"/>
      <c r="I24" s="202"/>
      <c r="L24" s="250"/>
    </row>
    <row r="25" spans="1:9" s="193" customFormat="1" ht="13.5" customHeight="1">
      <c r="A25" s="241"/>
      <c r="B25" s="37"/>
      <c r="C25" s="58"/>
      <c r="D25" s="51"/>
      <c r="E25" s="59"/>
      <c r="F25" s="58"/>
      <c r="G25" s="59"/>
      <c r="H25" s="58"/>
      <c r="I25" s="51"/>
    </row>
    <row r="26" spans="1:9" s="193" customFormat="1" ht="13.5" customHeight="1">
      <c r="A26" s="241"/>
      <c r="B26" s="58"/>
      <c r="D26" s="37"/>
      <c r="E26" s="59"/>
      <c r="F26" s="58"/>
      <c r="G26" s="59"/>
      <c r="H26" s="58"/>
      <c r="I26" s="37"/>
    </row>
    <row r="27" spans="1:10" s="193" customFormat="1" ht="13.5" customHeight="1">
      <c r="A27" s="241"/>
      <c r="B27" s="239"/>
      <c r="C27" s="240"/>
      <c r="D27" s="240"/>
      <c r="E27" s="241"/>
      <c r="F27" s="240"/>
      <c r="G27" s="241"/>
      <c r="H27" s="240"/>
      <c r="I27" s="240"/>
      <c r="J27" s="195"/>
    </row>
    <row r="28" spans="1:9" s="193" customFormat="1" ht="13.5" customHeight="1">
      <c r="A28" s="241"/>
      <c r="B28" s="23"/>
      <c r="C28" s="23"/>
      <c r="D28" s="23"/>
      <c r="E28" s="23"/>
      <c r="F28" s="23"/>
      <c r="G28" s="23"/>
      <c r="H28" s="23"/>
      <c r="I28" s="23"/>
    </row>
    <row r="29" spans="1:10" s="193" customFormat="1" ht="12">
      <c r="A29" s="241"/>
      <c r="B29" s="23"/>
      <c r="C29" s="50"/>
      <c r="D29" s="50"/>
      <c r="E29" s="50"/>
      <c r="F29" s="23"/>
      <c r="G29" s="23"/>
      <c r="H29" s="50"/>
      <c r="I29" s="50"/>
      <c r="J29" s="195"/>
    </row>
    <row r="30" spans="1:9" s="193" customFormat="1" ht="12">
      <c r="A30" s="241"/>
      <c r="B30" s="23"/>
      <c r="C30" s="23"/>
      <c r="D30" s="41"/>
      <c r="E30" s="23"/>
      <c r="F30" s="23"/>
      <c r="G30" s="23"/>
      <c r="H30" s="23"/>
      <c r="I30" s="41"/>
    </row>
  </sheetData>
  <sheetProtection/>
  <mergeCells count="1">
    <mergeCell ref="F2:G2"/>
  </mergeCells>
  <printOptions/>
  <pageMargins left="0.17" right="0.19" top="0.63" bottom="0.32" header="0.5" footer="0.2"/>
  <pageSetup fitToHeight="1" fitToWidth="1" horizontalDpi="600" verticalDpi="600" orientation="portrait" paperSize="9" scale="4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S41"/>
  <sheetViews>
    <sheetView showGridLines="0" zoomScale="140" zoomScaleNormal="140" zoomScalePageLayoutView="0" workbookViewId="0" topLeftCell="A1">
      <selection activeCell="D36" sqref="D36"/>
    </sheetView>
  </sheetViews>
  <sheetFormatPr defaultColWidth="9.140625" defaultRowHeight="13.5" outlineLevelCol="1"/>
  <cols>
    <col min="1" max="2" width="9.140625" style="23" customWidth="1"/>
    <col min="3" max="3" width="9.140625" style="241" customWidth="1"/>
    <col min="4" max="4" width="34.140625" style="23" customWidth="1"/>
    <col min="5" max="6" width="11.57421875" style="23" customWidth="1"/>
    <col min="7" max="7" width="9.00390625" style="23" customWidth="1"/>
    <col min="8" max="8" width="11.57421875" style="23" customWidth="1"/>
    <col min="9" max="9" width="9.00390625" style="23" customWidth="1"/>
    <col min="10" max="11" width="11.57421875" style="23" hidden="1" customWidth="1" outlineLevel="1"/>
    <col min="12" max="12" width="9.140625" style="193" hidden="1" customWidth="1" outlineLevel="1"/>
    <col min="13" max="13" width="9.140625" style="193" customWidth="1" collapsed="1"/>
    <col min="14" max="19" width="9.140625" style="193" customWidth="1"/>
    <col min="20" max="16384" width="9.140625" style="23" customWidth="1"/>
  </cols>
  <sheetData>
    <row r="1" spans="1:12" ht="12.75">
      <c r="A1" s="38" t="s">
        <v>57</v>
      </c>
      <c r="B1" s="38" t="s">
        <v>60</v>
      </c>
      <c r="C1" s="758"/>
      <c r="D1" s="239"/>
      <c r="E1" s="270"/>
      <c r="F1" s="270"/>
      <c r="G1" s="736"/>
      <c r="H1" s="279"/>
      <c r="I1" s="241"/>
      <c r="J1" s="270"/>
      <c r="K1" s="270"/>
      <c r="L1" s="256"/>
    </row>
    <row r="2" spans="1:10" ht="12.75">
      <c r="A2" s="39" t="s">
        <v>63</v>
      </c>
      <c r="B2" s="40"/>
      <c r="C2" s="759"/>
      <c r="D2" s="802" t="s">
        <v>0</v>
      </c>
      <c r="E2" s="802"/>
      <c r="G2" s="41"/>
      <c r="H2" s="801"/>
      <c r="I2" s="801"/>
      <c r="J2" s="41"/>
    </row>
    <row r="3" spans="1:19" ht="15" hidden="1">
      <c r="A3" s="43" t="s">
        <v>56</v>
      </c>
      <c r="B3" s="44">
        <v>52.71</v>
      </c>
      <c r="C3" s="759">
        <v>1</v>
      </c>
      <c r="D3" s="117" t="s">
        <v>194</v>
      </c>
      <c r="E3" s="718" t="s">
        <v>203</v>
      </c>
      <c r="F3" s="688" t="s">
        <v>191</v>
      </c>
      <c r="G3" s="217" t="s">
        <v>182</v>
      </c>
      <c r="H3" s="718" t="s">
        <v>204</v>
      </c>
      <c r="I3" s="217" t="s">
        <v>106</v>
      </c>
      <c r="J3" s="718" t="s">
        <v>205</v>
      </c>
      <c r="K3" s="688" t="s">
        <v>192</v>
      </c>
      <c r="L3" s="217" t="s">
        <v>182</v>
      </c>
      <c r="M3" s="196"/>
      <c r="N3" s="110"/>
      <c r="O3" s="750"/>
      <c r="P3" s="110"/>
      <c r="Q3" s="194"/>
      <c r="R3" s="194"/>
      <c r="S3" s="196"/>
    </row>
    <row r="4" spans="1:15" ht="13.5" customHeight="1" hidden="1">
      <c r="A4" s="31"/>
      <c r="B4" s="45"/>
      <c r="C4" s="759"/>
      <c r="D4" s="113" t="s">
        <v>1</v>
      </c>
      <c r="E4" s="719">
        <f>'[18]Quarterre'!$B$7/1000</f>
        <v>34.433007930628875</v>
      </c>
      <c r="F4" s="706">
        <f>'[18]Quarterre'!$C$7/1000</f>
        <v>34.4973295458469</v>
      </c>
      <c r="G4" s="130">
        <f>IF(E4=0,"-",IF(ABS(F4/E4-1)&gt;2,"-",IF(AND(F4&gt;=0,E4&gt;0),(F4-E4)/E4,IF(AND(F4&lt;=0,E4&lt;0),-(F4-E4)/E4,IF(AND(F4&lt;0,E4&gt;0),"-",IF(AND(F4&gt;0,E4&lt;0),"-"))))))</f>
        <v>0.0018680219673986671</v>
      </c>
      <c r="H4" s="114">
        <f>'[18]Quarterre'!$D$7/1000</f>
        <v>31.123407425758284</v>
      </c>
      <c r="I4" s="327">
        <f>IF(H4=0,"-",IF(ABS(F4/H4-1)&gt;2,"-",IF(AND(F4&gt;=0,H4&gt;0),(F4-H4)/H4,IF(AND(F4&lt;=0,H4&lt;0),-(F4-H4)/H4,IF(AND(F4&lt;0,H4&gt;0),"-",IF(AND(F4&gt;0,H4&lt;0),"-"))))))</f>
        <v>0.1084046510054134</v>
      </c>
      <c r="J4" s="719">
        <f>'[18]YTD'!$B$7/1000</f>
        <v>65.40013279809347</v>
      </c>
      <c r="K4" s="706">
        <f>'[18]YTD'!$C$7/1000</f>
        <v>65.6207369716052</v>
      </c>
      <c r="L4" s="328">
        <f>IF(J4=0,"-",IF(ABS(K4/J4-1)&gt;2,"-",IF(AND(K4&gt;=0,J4&gt;0),(K4-J4)/J4,IF(AND(K4&lt;=0,J4&lt;0),-(K4-J4)/J4,IF(AND(K4&lt;0,J4&gt;0),"-",IF(AND(K4&gt;0,J4&lt;0),"-"))))))</f>
        <v>0.003373145650832104</v>
      </c>
      <c r="N4" s="250"/>
      <c r="O4" s="195"/>
    </row>
    <row r="5" spans="4:14" ht="13.5" customHeight="1" hidden="1">
      <c r="D5" s="64" t="s">
        <v>196</v>
      </c>
      <c r="E5" s="46">
        <f>'[18]Quarterre'!$B$8/1000</f>
        <v>25.691436410628878</v>
      </c>
      <c r="F5" s="707">
        <f>'[18]Quarterre'!$C$8/1000</f>
        <v>24.526794915846903</v>
      </c>
      <c r="G5" s="47">
        <f>IF(E5=0,"-",IF(ABS(F5/E5-1)&gt;2,"-",IF(AND(F5&gt;=0,E5&gt;0),(F5-E5)/E5,IF(AND(F5&lt;=0,E5&lt;0),-(F5-E5)/E5,IF(AND(F5&lt;0,E5&gt;0),"-",IF(AND(F5&gt;0,E5&lt;0),"-"))))))</f>
        <v>-0.045331894883858956</v>
      </c>
      <c r="H5" s="46">
        <f>'[18]Quarterre'!$D$8/1000</f>
        <v>23.208370635758286</v>
      </c>
      <c r="I5" s="47">
        <f>IF(H5=0,"-",IF(ABS(F5/H5-1)&gt;2,"-",IF(AND(F5&gt;=0,H5&gt;0),(F5-H5)/H5,IF(AND(F5&lt;=0,H5&lt;0),-(F5-H5)/H5,IF(AND(F5&lt;0,H5&gt;0),"-",IF(AND(F5&gt;0,H5&lt;0),"-"))))))</f>
        <v>0.056808136201395194</v>
      </c>
      <c r="J5" s="46">
        <f>'[18]YTD'!$B$8/1000</f>
        <v>50.191594482093464</v>
      </c>
      <c r="K5" s="707">
        <f>'[18]YTD'!$C$8/1000</f>
        <v>47.735165551605185</v>
      </c>
      <c r="L5" s="47">
        <f>IF(J5=0,"-",IF(ABS(K5/J5-1)&gt;2,"-",IF(AND(K5&gt;=0,J5&gt;0),(K5-J5)/J5,IF(AND(K5&lt;=0,J5&lt;0),-(K5-J5)/J5,IF(AND(K5&lt;0,J5&gt;0),"-",IF(AND(K5&gt;0,J5&lt;0),"-"))))))</f>
        <v>-0.048941041938100685</v>
      </c>
      <c r="N5" s="677">
        <f>K5-J5</f>
        <v>-2.456428930488279</v>
      </c>
    </row>
    <row r="6" spans="4:14" ht="13.5" customHeight="1" hidden="1">
      <c r="D6" s="64" t="s">
        <v>197</v>
      </c>
      <c r="E6" s="46">
        <f>'[18]Quarterre'!$B$9/1000</f>
        <v>8.741571519999999</v>
      </c>
      <c r="F6" s="707">
        <f>'[18]Quarterre'!$C$9/1000</f>
        <v>9.970534629999998</v>
      </c>
      <c r="G6" s="47">
        <f>IF(E6=0,"-",IF(ABS(F6/E6-1)&gt;2,"-",IF(AND(F6&gt;=0,E6&gt;0),(F6-E6)/E6,IF(AND(F6&lt;=0,E6&lt;0),-(F6-E6)/E6,IF(AND(F6&lt;0,E6&gt;0),"-",IF(AND(F6&gt;0,E6&lt;0),"-"))))))</f>
        <v>0.14058834926743227</v>
      </c>
      <c r="H6" s="46">
        <f>'[18]Quarterre'!$D$9/1000</f>
        <v>7.91503679</v>
      </c>
      <c r="I6" s="47">
        <f>IF(H6=0,"-",IF(ABS(F6/H6-1)&gt;2,"-",IF(AND(F6&gt;=0,H6&gt;0),(F6-H6)/H6,IF(AND(F6&lt;=0,H6&lt;0),-(F6-H6)/H6,IF(AND(F6&lt;0,H6&gt;0),"-",IF(AND(F6&gt;0,H6&lt;0),"-"))))))</f>
        <v>0.2596952982703694</v>
      </c>
      <c r="J6" s="46">
        <f>'[18]YTD'!$B$9/1000</f>
        <v>15.208538315999999</v>
      </c>
      <c r="K6" s="707">
        <f>'[18]YTD'!$C$9/1000</f>
        <v>17.88557142</v>
      </c>
      <c r="L6" s="47">
        <f>IF(J6=0,"-",IF(ABS(K6/J6-1)&gt;2,"-",IF(AND(K6&gt;=0,J6&gt;0),(K6-J6)/J6,IF(AND(K6&lt;=0,J6&lt;0),-(K6-J6)/J6,IF(AND(K6&lt;0,J6&gt;0),"-",IF(AND(K6&gt;0,J6&lt;0),"-"))))))</f>
        <v>0.17602172203384303</v>
      </c>
      <c r="N6" s="677">
        <f>K6-J6</f>
        <v>2.677033104000003</v>
      </c>
    </row>
    <row r="7" spans="4:14" ht="13.5" customHeight="1" hidden="1">
      <c r="D7" s="113" t="s">
        <v>198</v>
      </c>
      <c r="E7" s="719">
        <f>'[18]Quarterre'!$B$11/1000</f>
        <v>32.12848584922641</v>
      </c>
      <c r="F7" s="706">
        <f>'[18]Quarterre'!$C$11/1000</f>
        <v>33.49940817886851</v>
      </c>
      <c r="G7" s="115">
        <f>IF(E7=0,"-",IF(ABS(F7/E7-1)&gt;2,"-",IF(AND(F7&gt;=0,E7&gt;0),(F7-E7)/E7,IF(AND(F7&lt;=0,E7&lt;0),-(F7-E7)/E7,IF(AND(F7&lt;0,E7&gt;0),"-",IF(AND(F7&gt;0,E7&lt;0),"-"))))))</f>
        <v>0.04266999497192638</v>
      </c>
      <c r="H7" s="114">
        <f>'[18]Quarterre'!$D$11/1000</f>
        <v>29.711182547634994</v>
      </c>
      <c r="I7" s="115">
        <f>IF(H7=0,"-",IF(ABS(F7/H7-1)&gt;2,"-",IF(AND(F7&gt;=0,H7&gt;0),(F7-H7)/H7,IF(AND(F7&lt;=0,H7&lt;0),-(F7-H7)/H7,IF(AND(F7&lt;0,H7&gt;0),"-",IF(AND(F7&gt;0,H7&lt;0),"-"))))))</f>
        <v>0.1275016780351967</v>
      </c>
      <c r="J7" s="719">
        <f>'[18]YTD'!$B$11/1000</f>
        <v>61.33429097830951</v>
      </c>
      <c r="K7" s="706">
        <f>'[18]YTD'!$C$11/1000</f>
        <v>63.210590726503504</v>
      </c>
      <c r="L7" s="115">
        <f>IF(J7=0,"-",IF(ABS(K7/J7-1)&gt;2,"-",IF(AND(K7&gt;=0,J7&gt;0),(K7-J7)/J7,IF(AND(K7&lt;=0,J7&lt;0),-(K7-J7)/J7,IF(AND(K7&lt;0,J7&gt;0),"-",IF(AND(K7&gt;0,J7&lt;0),"-"))))))</f>
        <v>0.0305913660737928</v>
      </c>
      <c r="M7" s="195"/>
      <c r="N7" s="677">
        <f>K7-J7</f>
        <v>1.8762997481939934</v>
      </c>
    </row>
    <row r="8" spans="4:14" ht="13.5" customHeight="1" hidden="1">
      <c r="D8" s="124" t="s">
        <v>2</v>
      </c>
      <c r="E8" s="722">
        <f>'[18]Quarterre'!$B$25/1000</f>
        <v>2.7611956116326657</v>
      </c>
      <c r="F8" s="712">
        <f>'[18]Quarterre'!$C$25/1000</f>
        <v>1.3864538342551895</v>
      </c>
      <c r="G8" s="125">
        <f>IF(E8=0,"-",IF(ABS(F8/E8-1)&gt;2,"-",IF(AND(F8&gt;=0,E8&gt;0),(F8-E8)/E8,IF(AND(F8&lt;=0,E8&lt;0),-(F8-E8)/E8,IF(AND(F8&lt;0,E8&gt;0),"-",IF(AND(F8&gt;0,E8&lt;0),"-"))))))</f>
        <v>-0.49787916929384296</v>
      </c>
      <c r="H8" s="235">
        <f>'[18]Quarterre'!$D$25/1000</f>
        <v>1.7495071662449881</v>
      </c>
      <c r="I8" s="125">
        <f>IF(H8=0,"-",IF(ABS(F8/H8-1)&gt;2,"-",IF(AND(F8&gt;=0,H8&gt;0),(F8-H8)/H8,IF(AND(F8&lt;=0,H8&lt;0),-(F8-H8)/H8,IF(AND(F8&lt;0,H8&gt;0),"-",IF(AND(F8&gt;0,H8&lt;0),"-"))))))</f>
        <v>-0.20751748777858922</v>
      </c>
      <c r="J8" s="722">
        <f>'[18]YTD'!$B$25/1000</f>
        <v>4.906405336147858</v>
      </c>
      <c r="K8" s="712">
        <f>'[18]YTD'!$C$25/1000</f>
        <v>3.1359610005001777</v>
      </c>
      <c r="L8" s="125">
        <f>IF(J8=0,"-",IF(ABS(K8/J8-1)&gt;2,"-",IF(AND(K8&gt;=0,J8&gt;0),(K8-J8)/J8,IF(AND(K8&lt;=0,J8&lt;0),-(K8-J8)/J8,IF(AND(K8&lt;0,J8&gt;0),"-",IF(AND(K8&gt;0,J8&lt;0),"-"))))))</f>
        <v>-0.3608434718191671</v>
      </c>
      <c r="M8" s="256"/>
      <c r="N8" s="677">
        <f>K8-J8</f>
        <v>-1.7704443356476807</v>
      </c>
    </row>
    <row r="9" spans="2:14" ht="13.5" customHeight="1" hidden="1">
      <c r="B9" s="50"/>
      <c r="D9" s="717" t="s">
        <v>7</v>
      </c>
      <c r="E9" s="723">
        <f>'[18]Quarterre'!$B$26</f>
        <v>7701.15674</v>
      </c>
      <c r="F9" s="713">
        <f>'[18]Quarterre'!$C$26</f>
        <v>3929.3506219999936</v>
      </c>
      <c r="G9" s="229">
        <f>(F9-E9)*100</f>
        <v>-377180.61180000065</v>
      </c>
      <c r="H9" s="311">
        <f>'[18]Quarterre'!$D$26</f>
        <v>5044.290051</v>
      </c>
      <c r="I9" s="229">
        <f>(F9-H9)*100</f>
        <v>-111493.94290000063</v>
      </c>
      <c r="J9" s="723">
        <f>'[18]YTD'!$B$26</f>
        <v>14755.36367</v>
      </c>
      <c r="K9" s="713">
        <f>'[18]YTD'!$C$26</f>
        <v>8973.640672999994</v>
      </c>
      <c r="L9" s="229">
        <f>(K9-J9)*100</f>
        <v>-578172.2997000007</v>
      </c>
      <c r="N9" s="251"/>
    </row>
    <row r="10" spans="2:14" ht="6" customHeight="1" hidden="1">
      <c r="B10" s="50"/>
      <c r="D10" s="58"/>
      <c r="E10" s="268"/>
      <c r="F10" s="714"/>
      <c r="G10" s="227"/>
      <c r="H10" s="133"/>
      <c r="I10" s="227"/>
      <c r="J10" s="268"/>
      <c r="K10" s="714"/>
      <c r="L10" s="227"/>
      <c r="N10" s="251"/>
    </row>
    <row r="11" spans="4:14" ht="13.5" customHeight="1" hidden="1">
      <c r="D11" s="37" t="s">
        <v>11</v>
      </c>
      <c r="E11" s="127">
        <f>'[18]Quarterre'!$B$28/1000</f>
        <v>8.01903689969683E-05</v>
      </c>
      <c r="F11" s="710">
        <f>'[18]Quarterre'!$C$28/1000</f>
        <v>4.0190178558969165E-05</v>
      </c>
      <c r="G11" s="61">
        <f aca="true" t="shared" si="0" ref="G11:G19">IF(E11=0,"-",IF(ABS(F11/E11-1)&gt;2,"-",IF(AND(F11&gt;=0,E11&gt;0),(F11-E11)/E11,IF(AND(F11&lt;=0,E11&lt;0),-(F11-E11)/E11,IF(AND(F11&lt;0,E11&gt;0),"-",IF(AND(F11&gt;0,E11&lt;0),"-"))))))</f>
        <v>-0.4988153931491623</v>
      </c>
      <c r="H11" s="132">
        <f>'[18]Quarterre'!$D$28/1000</f>
        <v>5.62119417810617E-05</v>
      </c>
      <c r="I11" s="61">
        <f>IF(H11=0,"-",IF(ABS(F11/H11-1)&gt;2,"-",IF(AND(F11&gt;=0,H11&gt;0),(F11-H11)/H11,IF(AND(F11&lt;=0,H11&lt;0),-(F11-H11)/H11,IF(AND(F11&lt;0,H11&gt;0),"-",IF(AND(F11&gt;0,H11&lt;0),"-"))))))</f>
        <v>-0.2850241908471201</v>
      </c>
      <c r="J11" s="127">
        <f>'[18]YTD'!$B$28/1000</f>
        <v>7.502133598558823E-05</v>
      </c>
      <c r="K11" s="710">
        <f>'[18]YTD'!$C$28/1000</f>
        <v>9.640212034003087E-05</v>
      </c>
      <c r="L11" s="61">
        <f>IF(J11=0,"-",IF(ABS(K11/J11-1)&gt;2,"-",IF(AND(K11&gt;=0,J11&gt;0),(K11-J11)/J11,IF(AND(K11&lt;=0,J11&lt;0),-(K11-J11)/J11,IF(AND(K11&lt;0,J11&gt;0),"-",IF(AND(K11&gt;0,J11&lt;0),"-"))))))</f>
        <v>0.2849960491046166</v>
      </c>
      <c r="N11" s="677">
        <f>K11-J11</f>
        <v>2.1380784354442644E-05</v>
      </c>
    </row>
    <row r="12" spans="1:14" s="193" customFormat="1" ht="13.5" customHeight="1" hidden="1">
      <c r="A12" s="23"/>
      <c r="B12" s="23"/>
      <c r="C12" s="241"/>
      <c r="D12" s="55" t="s">
        <v>3</v>
      </c>
      <c r="E12" s="722">
        <f>'[18]Quarterre'!$B$35/1000</f>
        <v>12.066884904935817</v>
      </c>
      <c r="F12" s="712">
        <f>'[18]Quarterre'!$C$35/1000</f>
        <v>-5.256085685077546</v>
      </c>
      <c r="G12" s="118" t="str">
        <f t="shared" si="0"/>
        <v>-</v>
      </c>
      <c r="H12" s="247">
        <f>'[18]Quarterre'!$D$35/1000</f>
        <v>7.5871012768959885</v>
      </c>
      <c r="I12" s="118" t="str">
        <f>IF(H12=0,"-",IF(ABS(F12/H12-1)&gt;2,"-",IF(AND(F12&gt;=0,H12&gt;0),(F12-H12)/H12,IF(AND(F12&lt;=0,H12&lt;0),-(F12-H12)/H12,IF(AND(F12&lt;0,H12&gt;0),"-",IF(AND(F12&gt;0,H12&lt;0),"-"))))))</f>
        <v>-</v>
      </c>
      <c r="J12" s="722">
        <f>'[18]YTD'!$B$35/1000</f>
        <v>22.196075134183012</v>
      </c>
      <c r="K12" s="712">
        <f>'[18]YTD'!$C$35/1000</f>
        <v>2.3310155918184416</v>
      </c>
      <c r="L12" s="118">
        <f>IF(J12=0,"-",IF(ABS(K12/J12-1)&gt;2,"-",IF(AND(K12&gt;=0,J12&gt;0),(K12-J12)/J12,IF(AND(K12&lt;=0,J12&lt;0),-(K12-J12)/J12,IF(AND(K12&lt;0,J12&gt;0),"-",IF(AND(K12&gt;0,J12&lt;0),"-"))))))</f>
        <v>-0.8949807307045664</v>
      </c>
      <c r="N12" s="677">
        <f>K12-J12</f>
        <v>-19.86505954236457</v>
      </c>
    </row>
    <row r="13" spans="1:14" s="193" customFormat="1" ht="13.5" customHeight="1" hidden="1">
      <c r="A13" s="23"/>
      <c r="B13" s="23"/>
      <c r="C13" s="241"/>
      <c r="D13" s="55" t="s">
        <v>206</v>
      </c>
      <c r="E13" s="722">
        <f>'[18]Quarterre'!$B$30/1000</f>
        <v>1.0223745053572995</v>
      </c>
      <c r="F13" s="712">
        <f>'[18]Quarterre'!$C$30/1000</f>
        <v>2.0339982911685</v>
      </c>
      <c r="G13" s="118">
        <f t="shared" si="0"/>
        <v>0.9894845582614153</v>
      </c>
      <c r="H13" s="247">
        <f>'[18]Quarterre'!$D$30/1000</f>
        <v>1.4216499396861</v>
      </c>
      <c r="I13" s="118">
        <f>IF(H13=0,"-",IF(ABS(F13/H13-1)&gt;2,"-",IF(AND(F13&gt;=0,H13&gt;0),(F13-H13)/H13,IF(AND(F13&lt;=0,H13&lt;0),-(F13-H13)/H13,IF(AND(F13&lt;0,H13&gt;0),"-",IF(AND(F13&gt;0,H13&lt;0),"-"))))))</f>
        <v>0.4307307547296815</v>
      </c>
      <c r="J13" s="722">
        <f>'[18]YTD'!$B$30/1000</f>
        <v>3.0895414100420004</v>
      </c>
      <c r="K13" s="712">
        <f>'[18]YTD'!$C$30/1000</f>
        <v>3.4556482308546</v>
      </c>
      <c r="L13" s="118">
        <f>IF(J13=0,"-",IF(ABS(K13/J13-1)&gt;2,"-",IF(AND(K13&gt;=0,J13&gt;0),(K13-J13)/J13,IF(AND(K13&lt;=0,J13&lt;0),-(K13-J13)/J13,IF(AND(K13&lt;0,J13&gt;0),"-",IF(AND(K13&gt;0,J13&lt;0),"-"))))))</f>
        <v>0.11849875830200395</v>
      </c>
      <c r="N13" s="677">
        <f>K13-J13</f>
        <v>0.3661068208125995</v>
      </c>
    </row>
    <row r="14" spans="1:14" s="193" customFormat="1" ht="13.5" customHeight="1" hidden="1">
      <c r="A14" s="23"/>
      <c r="B14" s="23"/>
      <c r="C14" s="241"/>
      <c r="D14" s="108" t="s">
        <v>213</v>
      </c>
      <c r="E14" s="751"/>
      <c r="F14" s="751"/>
      <c r="G14" s="752"/>
      <c r="H14" s="751"/>
      <c r="I14" s="752"/>
      <c r="J14" s="751"/>
      <c r="K14" s="751"/>
      <c r="L14" s="752"/>
      <c r="N14" s="677"/>
    </row>
    <row r="15" spans="1:14" s="193" customFormat="1" ht="13.5" customHeight="1" hidden="1">
      <c r="A15" s="23"/>
      <c r="B15" s="23"/>
      <c r="C15" s="241"/>
      <c r="D15" s="55" t="s">
        <v>199</v>
      </c>
      <c r="E15" s="722">
        <f>'[18]Quarterre'!$B$32/1000</f>
        <v>2.62690705866045</v>
      </c>
      <c r="F15" s="712">
        <f>'[18]Quarterre'!$C$32/1000</f>
        <v>-8.537891850164229</v>
      </c>
      <c r="G15" s="118" t="str">
        <f t="shared" si="0"/>
        <v>-</v>
      </c>
      <c r="H15" s="247">
        <f>'[18]Quarterre'!$D$32/1000</f>
        <v>2.2149539993371</v>
      </c>
      <c r="I15" s="118" t="str">
        <f>IF(H15=0,"-",IF(ABS(F15/H15-1)&gt;2,"-",IF(AND(F15&gt;=0,H15&gt;0),(F15-H15)/H15,IF(AND(F15&lt;=0,H15&lt;0),-(F15-H15)/H15,IF(AND(F15&lt;0,H15&gt;0),"-",IF(AND(F15&gt;0,H15&lt;0),"-"))))))</f>
        <v>-</v>
      </c>
      <c r="J15" s="722">
        <f>'[18]YTD'!$B$32/1000</f>
        <v>5.62384753807715</v>
      </c>
      <c r="K15" s="712">
        <f>'[18]YTD'!$C$32/1000</f>
        <v>-6.322937850827129</v>
      </c>
      <c r="L15" s="118" t="str">
        <f>IF(J15=0,"-",IF(ABS(K15/J15-1)&gt;2,"-",IF(AND(K15&gt;=0,J15&gt;0),(K15-J15)/J15,IF(AND(K15&lt;=0,J15&lt;0),-(K15-J15)/J15,IF(AND(K15&lt;0,J15&gt;0),"-",IF(AND(K15&gt;0,J15&lt;0),"-"))))))</f>
        <v>-</v>
      </c>
      <c r="N15" s="677">
        <f>K15-J15</f>
        <v>-11.94678538890428</v>
      </c>
    </row>
    <row r="16" spans="1:14" s="193" customFormat="1" ht="13.5" customHeight="1" hidden="1">
      <c r="A16" s="23"/>
      <c r="B16" s="23"/>
      <c r="C16" s="241"/>
      <c r="D16" s="108" t="s">
        <v>212</v>
      </c>
      <c r="E16" s="751"/>
      <c r="F16" s="751"/>
      <c r="G16" s="752"/>
      <c r="H16" s="751"/>
      <c r="I16" s="752"/>
      <c r="J16" s="751"/>
      <c r="K16" s="751"/>
      <c r="L16" s="752"/>
      <c r="N16" s="677"/>
    </row>
    <row r="17" spans="1:14" s="193" customFormat="1" ht="13.5" customHeight="1" hidden="1">
      <c r="A17" s="23"/>
      <c r="B17" s="23"/>
      <c r="C17" s="241"/>
      <c r="D17" s="37" t="s">
        <v>4</v>
      </c>
      <c r="E17" s="127">
        <f>'[18]Quarterre'!$B$35/1000</f>
        <v>12.066884904935817</v>
      </c>
      <c r="F17" s="710">
        <f>'[18]Quarterre'!$C$35/1000</f>
        <v>-5.256085685077546</v>
      </c>
      <c r="G17" s="61" t="str">
        <f t="shared" si="0"/>
        <v>-</v>
      </c>
      <c r="H17" s="132">
        <f>'[18]Quarterre'!$D$35/1000</f>
        <v>7.5871012768959885</v>
      </c>
      <c r="I17" s="61" t="str">
        <f>IF(H17=0,"-",IF(ABS(F17/H17-1)&gt;2,"-",IF(AND(F17&gt;=0,H17&gt;0),(F17-H17)/H17,IF(AND(F17&lt;=0,H17&lt;0),-(F17-H17)/H17,IF(AND(F17&lt;0,H17&gt;0),"-",IF(AND(F17&gt;0,H17&lt;0),"-"))))))</f>
        <v>-</v>
      </c>
      <c r="J17" s="127">
        <f>'[18]YTD'!$B$35/1000</f>
        <v>22.196075134183012</v>
      </c>
      <c r="K17" s="710">
        <f>'[18]YTD'!$C$35/1000</f>
        <v>2.3310155918184416</v>
      </c>
      <c r="L17" s="61">
        <f>IF(J17=0,"-",IF(ABS(K17/J17-1)&gt;2,"-",IF(AND(K17&gt;=0,J17&gt;0),(K17-J17)/J17,IF(AND(K17&lt;=0,J17&lt;0),-(K17-J17)/J17,IF(AND(K17&lt;0,J17&gt;0),"-",IF(AND(K17&gt;0,J17&lt;0),"-"))))))</f>
        <v>-0.8949807307045664</v>
      </c>
      <c r="N17" s="250"/>
    </row>
    <row r="18" spans="1:14" s="193" customFormat="1" ht="13.5" customHeight="1" hidden="1">
      <c r="A18" s="23"/>
      <c r="B18" s="23"/>
      <c r="C18" s="241"/>
      <c r="D18" s="126" t="s">
        <v>75</v>
      </c>
      <c r="E18" s="269">
        <f>'[18]Quarterre'!$B$36/1000</f>
        <v>-1.07160679590511</v>
      </c>
      <c r="F18" s="711">
        <f>'[18]Quarterre'!$C$36/1000</f>
        <v>0.6569526004780999</v>
      </c>
      <c r="G18" s="120" t="str">
        <f t="shared" si="0"/>
        <v>-</v>
      </c>
      <c r="H18" s="134">
        <f>'[18]Quarterre'!$D$36/1000</f>
        <v>-0.42247497989199995</v>
      </c>
      <c r="I18" s="120" t="str">
        <f>IF(H18=0,"-",IF(ABS(F18/H18-1)&gt;2,"-",IF(AND(F18&gt;=0,H18&gt;0),(F18-H18)/H18,IF(AND(F18&lt;=0,H18&lt;0),-(F18-H18)/H18,IF(AND(F18&lt;0,H18&gt;0),"-",IF(AND(F18&gt;0,H18&lt;0),"-"))))))</f>
        <v>-</v>
      </c>
      <c r="J18" s="269">
        <f>'[18]YTD'!$B$36/1000</f>
        <v>-1.8706247988799074</v>
      </c>
      <c r="K18" s="711">
        <f>'[18]YTD'!$C$36/1000</f>
        <v>0.23447762058609986</v>
      </c>
      <c r="L18" s="120" t="str">
        <f>IF(J18=0,"-",IF(ABS(K18/J18-1)&gt;2,"-",IF(AND(K18&gt;=0,J18&gt;0),(K18-J18)/J18,IF(AND(K18&lt;=0,J18&lt;0),-(K18-J18)/J18,IF(AND(K18&lt;0,J18&gt;0),"-",IF(AND(K18&gt;0,J18&lt;0),"-"))))))</f>
        <v>-</v>
      </c>
      <c r="N18" s="250"/>
    </row>
    <row r="19" spans="1:14" s="193" customFormat="1" ht="13.5" customHeight="1" hidden="1">
      <c r="A19" s="23"/>
      <c r="B19" s="23"/>
      <c r="C19" s="241"/>
      <c r="D19" s="726" t="s">
        <v>5</v>
      </c>
      <c r="E19" s="660">
        <f>'[18]Quarterre'!$B$37/1000</f>
        <v>10.995278109030707</v>
      </c>
      <c r="F19" s="727">
        <f>'[18]Quarterre'!$C$37/1000</f>
        <v>-4.599133084599446</v>
      </c>
      <c r="G19" s="115" t="str">
        <f t="shared" si="0"/>
        <v>-</v>
      </c>
      <c r="H19" s="682">
        <f>'[18]Quarterre'!$D$37/1000</f>
        <v>7.164626297003988</v>
      </c>
      <c r="I19" s="115" t="str">
        <f>IF(H19=0,"-",IF(ABS(F19/H19-1)&gt;2,"-",IF(AND(F19&gt;=0,H19&gt;0),(F19-H19)/H19,IF(AND(F19&lt;=0,H19&lt;0),-(F19-H19)/H19,IF(AND(F19&lt;0,H19&gt;0),"-",IF(AND(F19&gt;0,H19&lt;0),"-"))))))</f>
        <v>-</v>
      </c>
      <c r="J19" s="660">
        <f>'[18]YTD'!$B$37/1000</f>
        <v>20.325450335303103</v>
      </c>
      <c r="K19" s="727">
        <f>'[18]YTD'!$C$37/1000</f>
        <v>2.5654932124045415</v>
      </c>
      <c r="L19" s="115">
        <f>IF(J19=0,"-",IF(ABS(K19/J19-1)&gt;2,"-",IF(AND(K19&gt;=0,J19&gt;0),(K19-J19)/J19,IF(AND(K19&lt;=0,J19&lt;0),-(K19-J19)/J19,IF(AND(K19&lt;0,J19&gt;0),"-",IF(AND(K19&gt;0,J19&lt;0),"-"))))))</f>
        <v>-0.8737792683516312</v>
      </c>
      <c r="N19" s="677">
        <f>K17-J17</f>
        <v>-19.86505954236457</v>
      </c>
    </row>
    <row r="20" spans="1:14" s="193" customFormat="1" ht="13.5" customHeight="1" hidden="1">
      <c r="A20" s="23"/>
      <c r="B20" s="23"/>
      <c r="C20" s="241"/>
      <c r="D20" s="55"/>
      <c r="E20" s="247"/>
      <c r="F20" s="247"/>
      <c r="G20" s="238"/>
      <c r="H20" s="247"/>
      <c r="I20" s="238"/>
      <c r="J20" s="247"/>
      <c r="K20" s="247"/>
      <c r="L20" s="238"/>
      <c r="N20" s="677"/>
    </row>
    <row r="21" spans="1:14" s="193" customFormat="1" ht="13.5" customHeight="1" hidden="1">
      <c r="A21" s="23"/>
      <c r="B21" s="23"/>
      <c r="C21" s="241"/>
      <c r="D21" s="55"/>
      <c r="E21" s="247"/>
      <c r="F21" s="247"/>
      <c r="G21" s="238"/>
      <c r="H21" s="247"/>
      <c r="I21" s="238"/>
      <c r="J21" s="247"/>
      <c r="K21" s="247"/>
      <c r="L21" s="238"/>
      <c r="N21" s="677"/>
    </row>
    <row r="22" spans="1:14" s="193" customFormat="1" ht="13.5" customHeight="1" hidden="1">
      <c r="A22" s="23"/>
      <c r="B22" s="23"/>
      <c r="C22" s="241"/>
      <c r="D22" s="55"/>
      <c r="E22" s="247"/>
      <c r="F22" s="247"/>
      <c r="G22" s="238"/>
      <c r="H22" s="247"/>
      <c r="I22" s="238"/>
      <c r="J22" s="247"/>
      <c r="K22" s="247"/>
      <c r="L22" s="238"/>
      <c r="N22" s="677"/>
    </row>
    <row r="23" spans="1:14" s="193" customFormat="1" ht="13.5" customHeight="1" hidden="1">
      <c r="A23" s="23"/>
      <c r="B23" s="23"/>
      <c r="C23" s="241"/>
      <c r="F23" s="202"/>
      <c r="G23" s="259"/>
      <c r="H23" s="132"/>
      <c r="I23" s="259"/>
      <c r="J23" s="202"/>
      <c r="K23" s="202"/>
      <c r="N23" s="250"/>
    </row>
    <row r="24" spans="1:14" s="193" customFormat="1" ht="13.5" customHeight="1">
      <c r="A24" s="23"/>
      <c r="B24" s="23"/>
      <c r="C24" s="241"/>
      <c r="D24" s="117" t="s">
        <v>195</v>
      </c>
      <c r="E24" s="718" t="s">
        <v>181</v>
      </c>
      <c r="F24" s="688" t="s">
        <v>227</v>
      </c>
      <c r="G24" s="217" t="s">
        <v>228</v>
      </c>
      <c r="H24" s="718" t="s">
        <v>226</v>
      </c>
      <c r="I24" s="217" t="s">
        <v>106</v>
      </c>
      <c r="J24" s="718">
        <v>2012</v>
      </c>
      <c r="K24" s="688">
        <v>2013</v>
      </c>
      <c r="L24" s="217" t="s">
        <v>182</v>
      </c>
      <c r="M24" s="272"/>
      <c r="N24" s="250"/>
    </row>
    <row r="25" spans="1:14" s="193" customFormat="1" ht="13.5" customHeight="1">
      <c r="A25" s="23"/>
      <c r="B25" s="23"/>
      <c r="C25" s="241"/>
      <c r="D25" s="728" t="s">
        <v>193</v>
      </c>
      <c r="E25" s="734">
        <f>'SNC Balance Sheet'!C4</f>
        <v>1853.1168337169133</v>
      </c>
      <c r="F25" s="735">
        <f>'SNC Balance Sheet'!D4</f>
        <v>1057.3159622069902</v>
      </c>
      <c r="G25" s="125">
        <f>'SNC Balance Sheet'!E4</f>
        <v>-0.4294391249545422</v>
      </c>
      <c r="H25" s="734">
        <f>'SNC Balance Sheet'!F4</f>
        <v>1077.8376329142097</v>
      </c>
      <c r="I25" s="756">
        <f>'SNC Balance Sheet'!G4</f>
        <v>-0.019039668017281918</v>
      </c>
      <c r="J25" s="734">
        <f>'SNC Balance Sheet'!H4</f>
        <v>1853.1168337169133</v>
      </c>
      <c r="K25" s="735">
        <f>'SNC Balance Sheet'!I4</f>
        <v>1057.3159622069902</v>
      </c>
      <c r="L25" s="125">
        <f>'SNC Balance Sheet'!J4</f>
        <v>-0.4294391249545422</v>
      </c>
      <c r="M25" s="268"/>
      <c r="N25" s="250"/>
    </row>
    <row r="26" spans="1:14" s="193" customFormat="1" ht="13.5" customHeight="1">
      <c r="A26" s="23"/>
      <c r="B26" s="23"/>
      <c r="C26" s="241"/>
      <c r="D26" s="108" t="s">
        <v>37</v>
      </c>
      <c r="E26" s="127">
        <f>'SNC Balance Sheet'!C8</f>
        <v>1.2938695300002</v>
      </c>
      <c r="F26" s="710">
        <f>'SNC Balance Sheet'!D8</f>
        <v>703.6212235500001</v>
      </c>
      <c r="G26" s="61" t="str">
        <f>'SNC Balance Sheet'!E8</f>
        <v>-</v>
      </c>
      <c r="H26" s="127">
        <f>'SNC Balance Sheet'!F8</f>
        <v>713.03722237</v>
      </c>
      <c r="I26" s="61">
        <f>'SNC Balance Sheet'!G8</f>
        <v>-0.013205480057132117</v>
      </c>
      <c r="J26" s="127">
        <f>'SNC Balance Sheet'!H8</f>
        <v>1.2938695300002</v>
      </c>
      <c r="K26" s="710">
        <f>'SNC Balance Sheet'!I8</f>
        <v>703.6212235500001</v>
      </c>
      <c r="L26" s="61" t="str">
        <f>'SNC Balance Sheet'!J8</f>
        <v>-</v>
      </c>
      <c r="M26" s="268"/>
      <c r="N26" s="326"/>
    </row>
    <row r="27" spans="1:14" s="193" customFormat="1" ht="13.5" customHeight="1">
      <c r="A27" s="23"/>
      <c r="B27" s="23"/>
      <c r="C27" s="241"/>
      <c r="D27" s="108" t="s">
        <v>40</v>
      </c>
      <c r="E27" s="127">
        <f>'SNC Balance Sheet'!C13</f>
        <v>18.1994898587186</v>
      </c>
      <c r="F27" s="710">
        <f>'SNC Balance Sheet'!D13</f>
        <v>174.57286456467003</v>
      </c>
      <c r="G27" s="61" t="str">
        <f>'SNC Balance Sheet'!E13</f>
        <v>-</v>
      </c>
      <c r="H27" s="127">
        <f>'SNC Balance Sheet'!F13</f>
        <v>184.45404944418792</v>
      </c>
      <c r="I27" s="61">
        <f>'SNC Balance Sheet'!G13</f>
        <v>-0.05356989943724568</v>
      </c>
      <c r="J27" s="127">
        <f>'SNC Balance Sheet'!H13</f>
        <v>18.1994898587186</v>
      </c>
      <c r="K27" s="710">
        <f>'SNC Balance Sheet'!I13</f>
        <v>174.57286456467003</v>
      </c>
      <c r="L27" s="61" t="str">
        <f>'SNC Balance Sheet'!J13</f>
        <v>-</v>
      </c>
      <c r="M27" s="268"/>
      <c r="N27" s="326"/>
    </row>
    <row r="28" spans="1:13" s="193" customFormat="1" ht="13.5" customHeight="1">
      <c r="A28" s="23"/>
      <c r="B28" s="23"/>
      <c r="C28" s="241"/>
      <c r="D28" s="55" t="s">
        <v>200</v>
      </c>
      <c r="E28" s="722">
        <f>'SNC Balance Sheet'!C15</f>
        <v>1079.088259854037</v>
      </c>
      <c r="F28" s="712">
        <f>'SNC Balance Sheet'!D15</f>
        <v>978.7006460935706</v>
      </c>
      <c r="G28" s="118">
        <f>'SNC Balance Sheet'!E15</f>
        <v>-0.09303003053155755</v>
      </c>
      <c r="H28" s="722">
        <f>'SNC Balance Sheet'!F15</f>
        <v>997.5036732280283</v>
      </c>
      <c r="I28" s="118">
        <f>'SNC Balance Sheet'!G15</f>
        <v>-0.018850083101558</v>
      </c>
      <c r="J28" s="722">
        <f>'SNC Balance Sheet'!H15</f>
        <v>1079.088259854037</v>
      </c>
      <c r="K28" s="712">
        <f>'SNC Balance Sheet'!I15</f>
        <v>978.7006460935706</v>
      </c>
      <c r="L28" s="118">
        <f>'SNC Balance Sheet'!J15</f>
        <v>-0.09303003053155755</v>
      </c>
      <c r="M28" s="268"/>
    </row>
    <row r="29" spans="1:13" s="193" customFormat="1" ht="13.5" customHeight="1">
      <c r="A29" s="23"/>
      <c r="B29" s="23"/>
      <c r="C29" s="241"/>
      <c r="D29" s="117" t="s">
        <v>21</v>
      </c>
      <c r="E29" s="722">
        <f>'SNC Balance Sheet'!C18</f>
        <v>774.0285742628857</v>
      </c>
      <c r="F29" s="712">
        <f>'SNC Balance Sheet'!D18</f>
        <v>78.61531577341941</v>
      </c>
      <c r="G29" s="118">
        <f>'SNC Balance Sheet'!E18</f>
        <v>-0.8984335741761401</v>
      </c>
      <c r="H29" s="722">
        <f>'SNC Balance Sheet'!F18</f>
        <v>80.3339611555446</v>
      </c>
      <c r="I29" s="118">
        <f>'SNC Balance Sheet'!G18</f>
        <v>-0.021393758721762832</v>
      </c>
      <c r="J29" s="722">
        <f>'SNC Balance Sheet'!H18</f>
        <v>774.0285742628857</v>
      </c>
      <c r="K29" s="712">
        <f>'SNC Balance Sheet'!I18</f>
        <v>78.61531577341941</v>
      </c>
      <c r="L29" s="118">
        <f>'SNC Balance Sheet'!J18</f>
        <v>-0.8984335741761401</v>
      </c>
      <c r="M29" s="268"/>
    </row>
    <row r="30" spans="2:14" ht="6" customHeight="1">
      <c r="B30" s="50"/>
      <c r="D30" s="58"/>
      <c r="E30" s="268"/>
      <c r="F30" s="714"/>
      <c r="G30" s="227"/>
      <c r="H30" s="268"/>
      <c r="I30" s="231"/>
      <c r="J30" s="268"/>
      <c r="K30" s="714"/>
      <c r="L30" s="227"/>
      <c r="N30" s="251"/>
    </row>
    <row r="31" spans="1:13" s="193" customFormat="1" ht="13.5" customHeight="1">
      <c r="A31" s="23"/>
      <c r="B31" s="23"/>
      <c r="C31" s="241"/>
      <c r="D31" s="770" t="s">
        <v>47</v>
      </c>
      <c r="E31" s="721">
        <f>'SNC Balance Sheet'!C35</f>
        <v>381.7143684718023</v>
      </c>
      <c r="F31" s="709">
        <f>'SNC Balance Sheet'!D35</f>
        <v>17.56776341246649</v>
      </c>
      <c r="G31" s="123">
        <f>'SNC Balance Sheet'!E35</f>
        <v>-0.9539766776849422</v>
      </c>
      <c r="H31" s="721">
        <f>'SNC Balance Sheet'!F35</f>
        <v>26.704507092724995</v>
      </c>
      <c r="I31" s="123">
        <f>'SNC Balance Sheet'!G35</f>
        <v>-0.34214238250245</v>
      </c>
      <c r="J31" s="721">
        <f>'SNC Balance Sheet'!H35</f>
        <v>381.7143684718023</v>
      </c>
      <c r="K31" s="709">
        <f>'SNC Balance Sheet'!I35</f>
        <v>17.56776341246649</v>
      </c>
      <c r="L31" s="123">
        <f>'SNC Balance Sheet'!J35</f>
        <v>-0.9539766776849422</v>
      </c>
      <c r="M31" s="268"/>
    </row>
    <row r="32" spans="1:13" s="193" customFormat="1" ht="13.5" customHeight="1">
      <c r="A32" s="23"/>
      <c r="B32" s="23"/>
      <c r="C32" s="241"/>
      <c r="D32" s="772" t="s">
        <v>8</v>
      </c>
      <c r="E32" s="269">
        <f>'SNC Balance Sheet'!C36</f>
        <v>265.35344587308384</v>
      </c>
      <c r="F32" s="711">
        <f>'SNC Balance Sheet'!D36</f>
        <v>-157.0051011522035</v>
      </c>
      <c r="G32" s="120" t="str">
        <f>'SNC Balance Sheet'!E36</f>
        <v>-</v>
      </c>
      <c r="H32" s="269">
        <f>'SNC Balance Sheet'!F36</f>
        <v>-157.74954235146294</v>
      </c>
      <c r="I32" s="120">
        <f>'SNC Balance Sheet'!G36</f>
        <v>0.004719133812767749</v>
      </c>
      <c r="J32" s="269">
        <f>'SNC Balance Sheet'!H36</f>
        <v>265.35344587308384</v>
      </c>
      <c r="K32" s="711">
        <f>'SNC Balance Sheet'!I36</f>
        <v>-157.0051011522035</v>
      </c>
      <c r="L32" s="120" t="str">
        <f>'SNC Balance Sheet'!J36</f>
        <v>-</v>
      </c>
      <c r="M32" s="268"/>
    </row>
    <row r="33" spans="2:14" ht="6" customHeight="1">
      <c r="B33" s="50"/>
      <c r="C33" s="773"/>
      <c r="D33" s="37"/>
      <c r="E33" s="268"/>
      <c r="F33" s="268"/>
      <c r="G33" s="774"/>
      <c r="H33" s="268"/>
      <c r="I33" s="774"/>
      <c r="J33" s="268"/>
      <c r="K33" s="268"/>
      <c r="L33" s="774"/>
      <c r="N33" s="251"/>
    </row>
    <row r="34" spans="1:12" s="193" customFormat="1" ht="13.5" customHeight="1">
      <c r="A34" s="23"/>
      <c r="B34" s="23"/>
      <c r="C34" s="773"/>
      <c r="D34" s="37"/>
      <c r="E34" s="37"/>
      <c r="F34" s="775"/>
      <c r="G34" s="62"/>
      <c r="H34" s="127"/>
      <c r="I34" s="62"/>
      <c r="J34" s="775"/>
      <c r="K34" s="775"/>
      <c r="L34" s="773"/>
    </row>
    <row r="35" spans="1:11" s="193" customFormat="1" ht="13.5" customHeight="1">
      <c r="A35" s="23"/>
      <c r="B35" s="23"/>
      <c r="C35" s="241"/>
      <c r="D35" s="37"/>
      <c r="E35" s="58"/>
      <c r="F35" s="202"/>
      <c r="G35" s="259"/>
      <c r="H35" s="132"/>
      <c r="I35" s="259"/>
      <c r="J35" s="202"/>
      <c r="K35" s="202"/>
    </row>
    <row r="36" spans="1:11" s="193" customFormat="1" ht="13.5" customHeight="1">
      <c r="A36" s="23"/>
      <c r="B36" s="23"/>
      <c r="C36" s="241"/>
      <c r="D36" s="37"/>
      <c r="E36" s="58"/>
      <c r="F36" s="51"/>
      <c r="G36" s="59"/>
      <c r="H36" s="58"/>
      <c r="I36" s="59"/>
      <c r="J36" s="58"/>
      <c r="K36" s="51"/>
    </row>
    <row r="37" spans="1:11" s="193" customFormat="1" ht="13.5" customHeight="1">
      <c r="A37" s="23"/>
      <c r="B37" s="23"/>
      <c r="C37" s="241"/>
      <c r="D37" s="58"/>
      <c r="E37" s="58"/>
      <c r="F37" s="37"/>
      <c r="G37" s="59"/>
      <c r="H37" s="58"/>
      <c r="I37" s="59"/>
      <c r="J37" s="58"/>
      <c r="K37" s="37"/>
    </row>
    <row r="38" spans="1:12" s="193" customFormat="1" ht="13.5" customHeight="1">
      <c r="A38" s="23"/>
      <c r="B38" s="23"/>
      <c r="C38" s="241"/>
      <c r="D38" s="239"/>
      <c r="E38" s="240"/>
      <c r="F38" s="240"/>
      <c r="G38" s="241"/>
      <c r="H38" s="240"/>
      <c r="I38" s="241"/>
      <c r="J38" s="240"/>
      <c r="K38" s="240"/>
      <c r="L38" s="195"/>
    </row>
    <row r="39" spans="1:11" s="193" customFormat="1" ht="13.5" customHeight="1">
      <c r="A39" s="23"/>
      <c r="B39" s="23"/>
      <c r="C39" s="241"/>
      <c r="D39" s="23"/>
      <c r="E39" s="23"/>
      <c r="F39" s="23"/>
      <c r="G39" s="23"/>
      <c r="H39" s="23"/>
      <c r="I39" s="23"/>
      <c r="J39" s="23"/>
      <c r="K39" s="23"/>
    </row>
    <row r="40" spans="1:12" s="193" customFormat="1" ht="12">
      <c r="A40" s="23"/>
      <c r="B40" s="23"/>
      <c r="C40" s="241"/>
      <c r="D40" s="23"/>
      <c r="E40" s="50"/>
      <c r="F40" s="50"/>
      <c r="G40" s="50"/>
      <c r="H40" s="23"/>
      <c r="I40" s="23"/>
      <c r="J40" s="50"/>
      <c r="K40" s="50"/>
      <c r="L40" s="195"/>
    </row>
    <row r="41" spans="1:11" s="193" customFormat="1" ht="12">
      <c r="A41" s="41"/>
      <c r="B41" s="23"/>
      <c r="C41" s="241"/>
      <c r="D41" s="23"/>
      <c r="E41" s="23"/>
      <c r="F41" s="41"/>
      <c r="G41" s="23"/>
      <c r="H41" s="23"/>
      <c r="I41" s="23"/>
      <c r="J41" s="23"/>
      <c r="K41" s="41"/>
    </row>
  </sheetData>
  <sheetProtection/>
  <mergeCells count="2">
    <mergeCell ref="D2:E2"/>
    <mergeCell ref="H2:I2"/>
  </mergeCells>
  <printOptions/>
  <pageMargins left="0.17" right="0.19" top="0.63" bottom="0.32" header="0.5" footer="0.2"/>
  <pageSetup fitToHeight="1" fitToWidth="1" horizontalDpi="600" verticalDpi="600" orientation="portrait" paperSize="9" scale="4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L61"/>
  <sheetViews>
    <sheetView showGridLines="0" view="pageBreakPreview" zoomScale="120" zoomScaleNormal="130" zoomScaleSheetLayoutView="120" zoomScalePageLayoutView="0" workbookViewId="0" topLeftCell="A1">
      <selection activeCell="F7" sqref="F7"/>
    </sheetView>
  </sheetViews>
  <sheetFormatPr defaultColWidth="9.140625" defaultRowHeight="13.5" outlineLevelRow="1" outlineLevelCol="1"/>
  <cols>
    <col min="1" max="1" width="9.140625" style="197" customWidth="1"/>
    <col min="2" max="2" width="34.140625" style="2" customWidth="1"/>
    <col min="3" max="4" width="11.57421875" style="2" customWidth="1"/>
    <col min="5" max="5" width="9.00390625" style="4" customWidth="1"/>
    <col min="6" max="6" width="11.57421875" style="2" customWidth="1"/>
    <col min="7" max="7" width="9.00390625" style="4" customWidth="1"/>
    <col min="8" max="9" width="11.57421875" style="2" customWidth="1" outlineLevel="1"/>
    <col min="10" max="10" width="9.140625" style="2" customWidth="1" outlineLevel="1"/>
    <col min="11" max="16384" width="9.140625" style="2" customWidth="1"/>
  </cols>
  <sheetData>
    <row r="1" ht="12.75">
      <c r="A1" s="597"/>
    </row>
    <row r="2" spans="1:11" ht="12.75">
      <c r="A2" s="753"/>
      <c r="K2" s="197"/>
    </row>
    <row r="3" spans="1:11" ht="14.25" customHeight="1">
      <c r="A3" s="753"/>
      <c r="B3" s="79" t="s">
        <v>287</v>
      </c>
      <c r="C3" s="718" t="s">
        <v>296</v>
      </c>
      <c r="D3" s="688" t="s">
        <v>293</v>
      </c>
      <c r="E3" s="217" t="s">
        <v>228</v>
      </c>
      <c r="F3" s="718" t="s">
        <v>234</v>
      </c>
      <c r="G3" s="217" t="s">
        <v>106</v>
      </c>
      <c r="H3" s="718" t="s">
        <v>297</v>
      </c>
      <c r="I3" s="688" t="s">
        <v>295</v>
      </c>
      <c r="J3" s="217" t="s">
        <v>228</v>
      </c>
      <c r="K3" s="197"/>
    </row>
    <row r="4" spans="1:11" ht="14.25" customHeight="1">
      <c r="A4" s="753"/>
      <c r="B4" s="167" t="s">
        <v>236</v>
      </c>
      <c r="C4" s="140">
        <v>36.504272410014046</v>
      </c>
      <c r="D4" s="777">
        <v>33.512611692085486</v>
      </c>
      <c r="E4" s="141">
        <v>-0.08195371446734745</v>
      </c>
      <c r="F4" s="140">
        <v>33.479560423591856</v>
      </c>
      <c r="G4" s="139">
        <v>0.0009872073610124057</v>
      </c>
      <c r="H4" s="140">
        <v>72.41802278201578</v>
      </c>
      <c r="I4" s="701">
        <v>66.99310939045552</v>
      </c>
      <c r="J4" s="141">
        <v>-0.07491109509976134</v>
      </c>
      <c r="K4" s="197"/>
    </row>
    <row r="5" spans="1:11" ht="14.25" customHeight="1">
      <c r="A5" s="239"/>
      <c r="B5" s="106" t="s">
        <v>237</v>
      </c>
      <c r="C5" s="21">
        <v>0.20693401583505527</v>
      </c>
      <c r="D5" s="778">
        <v>0.24615377502986566</v>
      </c>
      <c r="E5" s="234">
        <v>3.921975919481038</v>
      </c>
      <c r="F5" s="21">
        <v>0.20034395583867876</v>
      </c>
      <c r="G5" s="227">
        <v>4.58098191911869</v>
      </c>
      <c r="H5" s="21">
        <v>0.18594003097130335</v>
      </c>
      <c r="I5" s="702">
        <v>0.22458398499815024</v>
      </c>
      <c r="J5" s="234">
        <v>3.864395402684689</v>
      </c>
      <c r="K5" s="201"/>
    </row>
    <row r="6" spans="1:11" ht="14.25" customHeight="1">
      <c r="A6" s="239"/>
      <c r="B6" s="106" t="s">
        <v>238</v>
      </c>
      <c r="C6" s="18">
        <v>188.11930249999972</v>
      </c>
      <c r="D6" s="779">
        <v>327.81090478260865</v>
      </c>
      <c r="E6" s="19">
        <v>0.7425692123359278</v>
      </c>
      <c r="F6" s="18">
        <v>151.6810252777778</v>
      </c>
      <c r="G6" s="20">
        <v>1.1611859768371104</v>
      </c>
      <c r="H6" s="18">
        <v>328.19550349206327</v>
      </c>
      <c r="I6" s="703">
        <v>440.6836515254237</v>
      </c>
      <c r="J6" s="19">
        <v>0.34274737720799014</v>
      </c>
      <c r="K6" s="197"/>
    </row>
    <row r="7" spans="1:11" ht="14.25" customHeight="1">
      <c r="A7" s="239"/>
      <c r="B7" s="107" t="s">
        <v>239</v>
      </c>
      <c r="C7" s="18">
        <v>4.961300131765603</v>
      </c>
      <c r="D7" s="779">
        <v>3.696703888459686</v>
      </c>
      <c r="E7" s="19">
        <v>-0.25489210685100777</v>
      </c>
      <c r="F7" s="18">
        <v>4.537905705331279</v>
      </c>
      <c r="G7" s="19">
        <v>-0.1853722557265396</v>
      </c>
      <c r="H7" s="18">
        <v>10.274340557860077</v>
      </c>
      <c r="I7" s="703">
        <v>8.219577395490901</v>
      </c>
      <c r="J7" s="19">
        <v>-0.19998978531008885</v>
      </c>
      <c r="K7" s="197"/>
    </row>
    <row r="8" spans="1:11" ht="14.25" customHeight="1">
      <c r="A8" s="239"/>
      <c r="B8" s="166" t="s">
        <v>240</v>
      </c>
      <c r="C8" s="244">
        <v>664</v>
      </c>
      <c r="D8" s="780">
        <v>712</v>
      </c>
      <c r="E8" s="153">
        <v>0.07228915662650602</v>
      </c>
      <c r="F8" s="244">
        <v>687</v>
      </c>
      <c r="G8" s="153">
        <v>0.036390101892285295</v>
      </c>
      <c r="H8" s="244">
        <v>664</v>
      </c>
      <c r="I8" s="704">
        <v>712</v>
      </c>
      <c r="J8" s="137">
        <v>0.07228915662650602</v>
      </c>
      <c r="K8" s="197"/>
    </row>
    <row r="9" spans="1:11" ht="14.25" customHeight="1">
      <c r="A9" s="239"/>
      <c r="B9" s="746"/>
      <c r="C9" s="731"/>
      <c r="D9" s="744"/>
      <c r="E9" s="745"/>
      <c r="F9" s="731"/>
      <c r="G9" s="745"/>
      <c r="H9" s="731"/>
      <c r="I9" s="744"/>
      <c r="J9" s="84"/>
      <c r="K9" s="197"/>
    </row>
    <row r="10" spans="1:11" ht="14.25" customHeight="1">
      <c r="A10" s="239"/>
      <c r="B10" s="746"/>
      <c r="C10" s="731"/>
      <c r="D10" s="744"/>
      <c r="E10" s="745"/>
      <c r="F10" s="731"/>
      <c r="G10" s="745"/>
      <c r="H10" s="731"/>
      <c r="I10" s="744"/>
      <c r="J10" s="84"/>
      <c r="K10" s="197"/>
    </row>
    <row r="11" spans="1:11" ht="12.75">
      <c r="A11" s="239"/>
      <c r="B11" s="802" t="s">
        <v>235</v>
      </c>
      <c r="C11" s="802"/>
      <c r="D11" s="110"/>
      <c r="E11" s="210"/>
      <c r="F11" s="110"/>
      <c r="G11" s="210"/>
      <c r="H11" s="110"/>
      <c r="I11" s="110"/>
      <c r="J11" s="197"/>
      <c r="K11" s="197"/>
    </row>
    <row r="12" spans="2:10" ht="14.25" customHeight="1">
      <c r="B12" s="79" t="s">
        <v>241</v>
      </c>
      <c r="C12" s="718" t="s">
        <v>296</v>
      </c>
      <c r="D12" s="688" t="s">
        <v>293</v>
      </c>
      <c r="E12" s="217" t="s">
        <v>228</v>
      </c>
      <c r="F12" s="718" t="s">
        <v>234</v>
      </c>
      <c r="G12" s="217" t="s">
        <v>106</v>
      </c>
      <c r="H12" s="718" t="s">
        <v>297</v>
      </c>
      <c r="I12" s="688" t="s">
        <v>295</v>
      </c>
      <c r="J12" s="217" t="s">
        <v>228</v>
      </c>
    </row>
    <row r="13" spans="2:10" ht="14.25" customHeight="1">
      <c r="B13" s="142" t="s">
        <v>231</v>
      </c>
      <c r="C13" s="148">
        <v>29.0905178431289</v>
      </c>
      <c r="D13" s="689">
        <v>30.6298402658469</v>
      </c>
      <c r="E13" s="143">
        <v>0.052914919941227004</v>
      </c>
      <c r="F13" s="148">
        <v>27.25571074575829</v>
      </c>
      <c r="G13" s="143">
        <v>0.12379532317328089</v>
      </c>
      <c r="H13" s="148">
        <v>55.599422598759894</v>
      </c>
      <c r="I13" s="689">
        <v>57.88555101160519</v>
      </c>
      <c r="J13" s="143">
        <v>0.04111784450251259</v>
      </c>
    </row>
    <row r="14" spans="2:11" ht="14.25" customHeight="1">
      <c r="B14" s="747" t="s">
        <v>242</v>
      </c>
      <c r="C14" s="87">
        <v>23.070700163128897</v>
      </c>
      <c r="D14" s="690">
        <v>23.090189455846904</v>
      </c>
      <c r="E14" s="73">
        <v>0.0008447638164512121</v>
      </c>
      <c r="F14" s="87">
        <v>21.795193835758287</v>
      </c>
      <c r="G14" s="73">
        <v>0.059416568159351826</v>
      </c>
      <c r="H14" s="87">
        <v>45.26126423875989</v>
      </c>
      <c r="I14" s="690">
        <v>44.88538329160519</v>
      </c>
      <c r="J14" s="73">
        <v>-0.008304693946944953</v>
      </c>
      <c r="K14" s="87"/>
    </row>
    <row r="15" spans="2:10" ht="14.25" customHeight="1">
      <c r="B15" s="747" t="s">
        <v>243</v>
      </c>
      <c r="C15" s="87">
        <v>6.01981768</v>
      </c>
      <c r="D15" s="690">
        <v>7.53965081</v>
      </c>
      <c r="E15" s="73">
        <v>0.25247162136644646</v>
      </c>
      <c r="F15" s="87">
        <v>5.46051691</v>
      </c>
      <c r="G15" s="73">
        <v>0.3807577074237099</v>
      </c>
      <c r="H15" s="87">
        <v>10.338158360000001</v>
      </c>
      <c r="I15" s="690">
        <v>13.000167720000002</v>
      </c>
      <c r="J15" s="73">
        <v>0.2574935754804979</v>
      </c>
    </row>
    <row r="16" spans="2:10" ht="14.25" customHeight="1">
      <c r="B16" s="664" t="s">
        <v>244</v>
      </c>
      <c r="C16" s="665">
        <v>0.24932512273019986</v>
      </c>
      <c r="D16" s="691">
        <v>0.04570998727680006</v>
      </c>
      <c r="E16" s="666">
        <v>-0.8166651367649628</v>
      </c>
      <c r="F16" s="665">
        <v>0.20781540812169993</v>
      </c>
      <c r="G16" s="666">
        <v>-0.7800452445276262</v>
      </c>
      <c r="H16" s="665">
        <v>0.5007980878638999</v>
      </c>
      <c r="I16" s="691">
        <v>0.2535253953985</v>
      </c>
      <c r="J16" s="666">
        <v>-0.49375726157444977</v>
      </c>
    </row>
    <row r="17" spans="2:12" ht="14.25" customHeight="1">
      <c r="B17" s="79" t="s">
        <v>245</v>
      </c>
      <c r="C17" s="148">
        <v>26.04553974836675</v>
      </c>
      <c r="D17" s="689">
        <v>28.043379409147196</v>
      </c>
      <c r="E17" s="143">
        <v>0.0767056348258525</v>
      </c>
      <c r="F17" s="148">
        <v>24.3459677694321</v>
      </c>
      <c r="G17" s="143">
        <v>0.15186956931559853</v>
      </c>
      <c r="H17" s="148">
        <v>49.35511618038865</v>
      </c>
      <c r="I17" s="689">
        <v>52.38934717857929</v>
      </c>
      <c r="J17" s="143">
        <v>0.06147753734589124</v>
      </c>
      <c r="K17" s="87"/>
      <c r="L17" s="678"/>
    </row>
    <row r="18" spans="2:10" ht="14.25" customHeight="1">
      <c r="B18" s="729" t="s">
        <v>246</v>
      </c>
      <c r="C18" s="150">
        <v>8.6155384440643</v>
      </c>
      <c r="D18" s="692">
        <v>8.8419169411085</v>
      </c>
      <c r="E18" s="141">
        <v>0.026275606395809666</v>
      </c>
      <c r="F18" s="150">
        <v>8.7706359890602</v>
      </c>
      <c r="G18" s="141">
        <v>0.00812722727715659</v>
      </c>
      <c r="H18" s="150">
        <v>17.5528386823456</v>
      </c>
      <c r="I18" s="692">
        <v>17.612552930168697</v>
      </c>
      <c r="J18" s="141">
        <v>0.0034019709805203605</v>
      </c>
    </row>
    <row r="19" spans="2:10" ht="14.25" customHeight="1">
      <c r="B19" s="65" t="s">
        <v>247</v>
      </c>
      <c r="C19" s="72">
        <v>6.182543615848699</v>
      </c>
      <c r="D19" s="693">
        <v>8.3213494186009</v>
      </c>
      <c r="E19" s="19">
        <v>0.3459426953769414</v>
      </c>
      <c r="F19" s="72">
        <v>5.6431398870934</v>
      </c>
      <c r="G19" s="19">
        <v>0.4745956302860603</v>
      </c>
      <c r="H19" s="72">
        <v>10.7250862878152</v>
      </c>
      <c r="I19" s="693">
        <v>13.9644893056943</v>
      </c>
      <c r="J19" s="19">
        <v>0.3020398093728528</v>
      </c>
    </row>
    <row r="20" spans="2:10" ht="14.25" customHeight="1">
      <c r="B20" s="730" t="s">
        <v>248</v>
      </c>
      <c r="C20" s="149">
        <v>11.247457688453752</v>
      </c>
      <c r="D20" s="694">
        <v>10.880113049437801</v>
      </c>
      <c r="E20" s="137">
        <v>-0.03266023746797943</v>
      </c>
      <c r="F20" s="149">
        <v>9.9321918932785</v>
      </c>
      <c r="G20" s="137">
        <v>0.09543927124493</v>
      </c>
      <c r="H20" s="149">
        <v>21.077191210227852</v>
      </c>
      <c r="I20" s="694">
        <v>20.8123049427163</v>
      </c>
      <c r="J20" s="137">
        <v>-0.01256743675518848</v>
      </c>
    </row>
    <row r="21" spans="2:10" ht="14.25" customHeight="1" hidden="1">
      <c r="B21" s="79" t="s">
        <v>87</v>
      </c>
      <c r="C21" s="162"/>
      <c r="D21" s="695"/>
      <c r="E21" s="80" t="s">
        <v>108</v>
      </c>
      <c r="F21" s="162"/>
      <c r="G21" s="80" t="s">
        <v>108</v>
      </c>
      <c r="H21" s="162"/>
      <c r="I21" s="695"/>
      <c r="J21" s="80" t="s">
        <v>108</v>
      </c>
    </row>
    <row r="22" spans="2:12" ht="14.25" customHeight="1">
      <c r="B22" s="146" t="s">
        <v>2</v>
      </c>
      <c r="C22" s="152">
        <v>3.2943032174923466</v>
      </c>
      <c r="D22" s="696">
        <v>2.6321708439765064</v>
      </c>
      <c r="E22" s="147">
        <v>-0.2009931478074023</v>
      </c>
      <c r="F22" s="152">
        <v>3.11755838444789</v>
      </c>
      <c r="G22" s="147">
        <v>-0.15569477155352268</v>
      </c>
      <c r="H22" s="152">
        <v>6.745104506235144</v>
      </c>
      <c r="I22" s="696">
        <v>5.749729228424396</v>
      </c>
      <c r="J22" s="147">
        <v>-0.1475700305148167</v>
      </c>
      <c r="K22" s="3"/>
      <c r="L22" s="678"/>
    </row>
    <row r="23" spans="2:11" ht="14.25" customHeight="1">
      <c r="B23" s="768" t="s">
        <v>232</v>
      </c>
      <c r="C23" s="145">
        <v>0.11324319612517492</v>
      </c>
      <c r="D23" s="697">
        <v>0.08593485376126651</v>
      </c>
      <c r="E23" s="229">
        <v>-2.7308342363908404</v>
      </c>
      <c r="F23" s="145">
        <v>0.1143818414250329</v>
      </c>
      <c r="G23" s="229">
        <v>-2.8446987663766383</v>
      </c>
      <c r="H23" s="145">
        <v>0.12131608910603307</v>
      </c>
      <c r="I23" s="697">
        <v>0.09932926486735284</v>
      </c>
      <c r="J23" s="229">
        <v>-2.198682423868023</v>
      </c>
      <c r="K23" s="200"/>
    </row>
    <row r="24" spans="2:10" ht="15.75" customHeight="1">
      <c r="B24" s="108"/>
      <c r="C24" s="77"/>
      <c r="D24" s="698"/>
      <c r="E24" s="73"/>
      <c r="F24" s="77"/>
      <c r="G24" s="78"/>
      <c r="H24" s="77"/>
      <c r="I24" s="698"/>
      <c r="J24" s="73"/>
    </row>
    <row r="25" spans="2:12" ht="14.25" customHeight="1">
      <c r="B25" s="2" t="s">
        <v>249</v>
      </c>
      <c r="C25" s="87">
        <v>1.7798145834188999</v>
      </c>
      <c r="D25" s="690">
        <v>1.2188336683623995</v>
      </c>
      <c r="E25" s="73">
        <v>-0.3151906497916739</v>
      </c>
      <c r="F25" s="87">
        <v>1.4514981521866</v>
      </c>
      <c r="G25" s="19">
        <v>-0.16029264899421647</v>
      </c>
      <c r="H25" s="87">
        <v>2.7814776689104996</v>
      </c>
      <c r="I25" s="690">
        <v>2.6703318205489994</v>
      </c>
      <c r="J25" s="73">
        <v>-0.03995928121365643</v>
      </c>
      <c r="K25" s="87"/>
      <c r="L25" s="678"/>
    </row>
    <row r="26" spans="2:11" ht="14.25" customHeight="1">
      <c r="B26" s="2" t="s">
        <v>250</v>
      </c>
      <c r="C26" s="30">
        <v>0.061181949149773804</v>
      </c>
      <c r="D26" s="699">
        <v>0.03979236123282797</v>
      </c>
      <c r="E26" s="227">
        <v>-2.1389587916945834</v>
      </c>
      <c r="F26" s="30">
        <v>0.053254826693979775</v>
      </c>
      <c r="G26" s="227">
        <v>-1.3462465461151805</v>
      </c>
      <c r="H26" s="30">
        <v>0.05002709630607816</v>
      </c>
      <c r="I26" s="699">
        <v>0.04613123264584003</v>
      </c>
      <c r="J26" s="227">
        <v>-0.38958636602381347</v>
      </c>
      <c r="K26" s="200"/>
    </row>
    <row r="27" spans="2:10" ht="14.25" customHeight="1">
      <c r="B27" s="2" t="s">
        <v>251</v>
      </c>
      <c r="C27" s="87">
        <v>1.5144886340734467</v>
      </c>
      <c r="D27" s="690">
        <v>1.4133371756141069</v>
      </c>
      <c r="E27" s="73">
        <v>-0.06678918295165916</v>
      </c>
      <c r="F27" s="87">
        <v>1.6660602322612899</v>
      </c>
      <c r="G27" s="73">
        <v>-0.15168902765548284</v>
      </c>
      <c r="H27" s="87">
        <v>3.9636268373246444</v>
      </c>
      <c r="I27" s="690">
        <v>3.0793974078753967</v>
      </c>
      <c r="J27" s="73">
        <v>-0.22308594268326276</v>
      </c>
    </row>
    <row r="28" spans="2:10" ht="14.25" customHeight="1">
      <c r="B28" s="214" t="s">
        <v>252</v>
      </c>
      <c r="C28" s="662">
        <v>1.7820592838099019</v>
      </c>
      <c r="D28" s="700">
        <v>1.2188336683623995</v>
      </c>
      <c r="E28" s="663">
        <v>-0.31605324276494917</v>
      </c>
      <c r="F28" s="662">
        <v>1.4514981521866</v>
      </c>
      <c r="G28" s="663">
        <v>-0.16029264899421647</v>
      </c>
      <c r="H28" s="662">
        <v>3.198678369301502</v>
      </c>
      <c r="I28" s="700">
        <v>2.6703318205489994</v>
      </c>
      <c r="J28" s="663">
        <v>-0.16517651597083766</v>
      </c>
    </row>
    <row r="29" spans="2:9" ht="14.25" customHeight="1" hidden="1" outlineLevel="1">
      <c r="B29" s="12" t="s">
        <v>99</v>
      </c>
      <c r="C29" s="93">
        <v>0</v>
      </c>
      <c r="D29" s="94">
        <v>0</v>
      </c>
      <c r="E29" s="25" t="s">
        <v>108</v>
      </c>
      <c r="F29" s="93">
        <v>0</v>
      </c>
      <c r="G29" s="25" t="s">
        <v>108</v>
      </c>
      <c r="H29" s="93"/>
      <c r="I29" s="94"/>
    </row>
    <row r="30" spans="2:9" ht="14.25" customHeight="1" hidden="1" outlineLevel="1">
      <c r="B30" s="34" t="s">
        <v>47</v>
      </c>
      <c r="C30" s="95">
        <v>19.150641196403</v>
      </c>
      <c r="D30" s="96">
        <v>23.671119897045003</v>
      </c>
      <c r="E30" s="61">
        <v>0.2360484254433772</v>
      </c>
      <c r="F30" s="95">
        <v>17.525752282129098</v>
      </c>
      <c r="G30" s="61">
        <v>0.3506478646957882</v>
      </c>
      <c r="H30" s="95"/>
      <c r="I30" s="96"/>
    </row>
    <row r="31" spans="2:9" ht="14.25" customHeight="1" hidden="1" outlineLevel="1">
      <c r="B31" s="34" t="s">
        <v>8</v>
      </c>
      <c r="C31" s="97">
        <v>0</v>
      </c>
      <c r="D31" s="98">
        <v>0</v>
      </c>
      <c r="E31" s="49" t="s">
        <v>108</v>
      </c>
      <c r="F31" s="97">
        <v>0</v>
      </c>
      <c r="G31" s="41" t="s">
        <v>108</v>
      </c>
      <c r="H31" s="97"/>
      <c r="I31" s="98"/>
    </row>
    <row r="32" spans="2:9" ht="14.25" customHeight="1" hidden="1" outlineLevel="1">
      <c r="B32" s="34" t="s">
        <v>51</v>
      </c>
      <c r="C32" s="109">
        <v>10656.2238494709</v>
      </c>
      <c r="D32" s="68">
        <v>4412.720004670299</v>
      </c>
      <c r="E32" s="102" t="e">
        <v>#REF!</v>
      </c>
      <c r="F32" s="67">
        <v>9407.6804641879</v>
      </c>
      <c r="G32" s="102" t="e">
        <v>#REF!</v>
      </c>
      <c r="H32" s="109"/>
      <c r="I32" s="68"/>
    </row>
    <row r="33" spans="2:9" ht="14.25" customHeight="1" hidden="1" outlineLevel="1">
      <c r="B33" s="34" t="s">
        <v>55</v>
      </c>
      <c r="C33" s="69">
        <v>9541.0032323318</v>
      </c>
      <c r="D33" s="70">
        <v>16002.707137796202</v>
      </c>
      <c r="E33" s="102" t="e">
        <v>#REF!</v>
      </c>
      <c r="F33" s="69">
        <v>16965.498878537102</v>
      </c>
      <c r="G33" s="102" t="e">
        <v>#REF!</v>
      </c>
      <c r="H33" s="69"/>
      <c r="I33" s="70"/>
    </row>
    <row r="34" spans="2:9" ht="14.25" customHeight="1" hidden="1" outlineLevel="1">
      <c r="B34" s="33" t="s">
        <v>52</v>
      </c>
      <c r="C34" s="104">
        <v>288.1592711990001</v>
      </c>
      <c r="D34" s="52">
        <v>278.19272028869995</v>
      </c>
      <c r="E34" s="53" t="e">
        <v>#REF!</v>
      </c>
      <c r="F34" s="104">
        <v>340.288085985</v>
      </c>
      <c r="G34" s="54" t="e">
        <v>#REF!</v>
      </c>
      <c r="H34" s="104"/>
      <c r="I34" s="52"/>
    </row>
    <row r="35" ht="12.75" collapsed="1">
      <c r="B35" s="34"/>
    </row>
    <row r="36" ht="15" customHeight="1">
      <c r="B36" s="34"/>
    </row>
    <row r="37" spans="3:4" ht="12.75">
      <c r="C37" s="781"/>
      <c r="D37" s="781"/>
    </row>
    <row r="38" spans="2:10" s="110" customFormat="1" ht="12.75">
      <c r="B38" s="643"/>
      <c r="C38" s="194"/>
      <c r="D38" s="194"/>
      <c r="E38" s="196"/>
      <c r="F38" s="194"/>
      <c r="G38" s="196"/>
      <c r="H38" s="194"/>
      <c r="I38" s="194"/>
      <c r="J38" s="196"/>
    </row>
    <row r="39" spans="2:11" s="110" customFormat="1" ht="12.75">
      <c r="B39" s="643"/>
      <c r="C39" s="669"/>
      <c r="D39" s="670"/>
      <c r="E39" s="671"/>
      <c r="F39" s="672"/>
      <c r="G39" s="196"/>
      <c r="H39" s="669"/>
      <c r="I39" s="670"/>
      <c r="J39" s="86"/>
      <c r="K39" s="673"/>
    </row>
    <row r="40" spans="2:10" s="110" customFormat="1" ht="12.75">
      <c r="B40" s="643"/>
      <c r="C40" s="674"/>
      <c r="D40" s="674"/>
      <c r="E40" s="671"/>
      <c r="F40" s="799"/>
      <c r="G40" s="799"/>
      <c r="H40" s="674"/>
      <c r="I40" s="674"/>
      <c r="J40" s="86"/>
    </row>
    <row r="41" spans="2:11" s="110" customFormat="1" ht="12.75">
      <c r="B41" s="643"/>
      <c r="C41" s="674"/>
      <c r="D41" s="674"/>
      <c r="E41" s="671"/>
      <c r="F41" s="672"/>
      <c r="G41" s="196"/>
      <c r="H41" s="674"/>
      <c r="I41" s="674"/>
      <c r="J41" s="86"/>
      <c r="K41" s="673"/>
    </row>
    <row r="42" spans="2:10" s="110" customFormat="1" ht="12.75">
      <c r="B42" s="643"/>
      <c r="C42" s="670"/>
      <c r="D42" s="670"/>
      <c r="E42" s="671"/>
      <c r="F42" s="643"/>
      <c r="G42" s="644"/>
      <c r="H42" s="670"/>
      <c r="I42" s="670"/>
      <c r="J42" s="86"/>
    </row>
    <row r="43" spans="2:10" s="110" customFormat="1" ht="12.75">
      <c r="B43" s="643"/>
      <c r="C43" s="675"/>
      <c r="D43" s="675"/>
      <c r="E43" s="671"/>
      <c r="G43" s="210"/>
      <c r="H43" s="675"/>
      <c r="I43" s="675"/>
      <c r="J43" s="86"/>
    </row>
    <row r="44" spans="5:7" s="110" customFormat="1" ht="12.75">
      <c r="E44" s="210"/>
      <c r="G44" s="210"/>
    </row>
    <row r="45" spans="4:9" s="110" customFormat="1" ht="12.75">
      <c r="D45" s="676"/>
      <c r="E45" s="210"/>
      <c r="G45" s="210"/>
      <c r="I45" s="676"/>
    </row>
    <row r="46" spans="1:9" s="34" customFormat="1" ht="12.75">
      <c r="A46" s="110"/>
      <c r="B46" s="82"/>
      <c r="C46" s="331"/>
      <c r="D46" s="332"/>
      <c r="E46" s="332"/>
      <c r="F46" s="82"/>
      <c r="G46" s="83"/>
      <c r="H46" s="331"/>
      <c r="I46" s="332"/>
    </row>
    <row r="47" spans="1:9" s="34" customFormat="1" ht="12.75">
      <c r="A47" s="110"/>
      <c r="B47" s="82"/>
      <c r="C47" s="324"/>
      <c r="D47" s="324"/>
      <c r="E47" s="325"/>
      <c r="G47" s="81"/>
      <c r="H47" s="324"/>
      <c r="I47" s="324"/>
    </row>
    <row r="48" spans="1:9" s="34" customFormat="1" ht="12.75">
      <c r="A48" s="110"/>
      <c r="B48" s="82"/>
      <c r="C48" s="324"/>
      <c r="D48" s="324"/>
      <c r="E48" s="325"/>
      <c r="G48" s="81"/>
      <c r="H48" s="324"/>
      <c r="I48" s="324"/>
    </row>
    <row r="49" spans="1:9" s="34" customFormat="1" ht="12.75">
      <c r="A49" s="110"/>
      <c r="B49" s="82"/>
      <c r="C49" s="324"/>
      <c r="D49" s="324"/>
      <c r="E49" s="325"/>
      <c r="G49" s="81"/>
      <c r="H49" s="324"/>
      <c r="I49" s="324"/>
    </row>
    <row r="50" spans="1:7" s="34" customFormat="1" ht="12.75">
      <c r="A50" s="110"/>
      <c r="B50" s="35"/>
      <c r="E50" s="81"/>
      <c r="G50" s="81"/>
    </row>
    <row r="51" spans="1:9" s="34" customFormat="1" ht="12.75">
      <c r="A51" s="110"/>
      <c r="B51" s="82"/>
      <c r="C51" s="82"/>
      <c r="D51" s="82"/>
      <c r="E51" s="83"/>
      <c r="F51" s="82"/>
      <c r="G51" s="83"/>
      <c r="H51" s="82"/>
      <c r="I51" s="82"/>
    </row>
    <row r="52" spans="1:7" s="34" customFormat="1" ht="12.75">
      <c r="A52" s="110"/>
      <c r="E52" s="81"/>
      <c r="G52" s="81"/>
    </row>
    <row r="53" spans="1:7" s="34" customFormat="1" ht="12.75">
      <c r="A53" s="110"/>
      <c r="E53" s="81"/>
      <c r="G53" s="81"/>
    </row>
    <row r="54" spans="1:7" s="34" customFormat="1" ht="12.75">
      <c r="A54" s="110"/>
      <c r="E54" s="81"/>
      <c r="G54" s="81"/>
    </row>
    <row r="55" spans="1:7" s="34" customFormat="1" ht="12.75">
      <c r="A55" s="110"/>
      <c r="E55" s="81"/>
      <c r="G55" s="81"/>
    </row>
    <row r="56" spans="1:7" s="34" customFormat="1" ht="12.75">
      <c r="A56" s="110"/>
      <c r="E56" s="81"/>
      <c r="G56" s="81"/>
    </row>
    <row r="57" spans="1:7" s="34" customFormat="1" ht="12.75">
      <c r="A57" s="110"/>
      <c r="E57" s="81"/>
      <c r="G57" s="81"/>
    </row>
    <row r="58" spans="1:7" s="34" customFormat="1" ht="12.75">
      <c r="A58" s="110"/>
      <c r="E58" s="81"/>
      <c r="G58" s="81"/>
    </row>
    <row r="59" spans="1:7" s="34" customFormat="1" ht="12.75">
      <c r="A59" s="110"/>
      <c r="E59" s="81"/>
      <c r="G59" s="81"/>
    </row>
    <row r="60" spans="1:7" s="34" customFormat="1" ht="12.75">
      <c r="A60" s="110"/>
      <c r="E60" s="81"/>
      <c r="G60" s="81"/>
    </row>
    <row r="61" spans="1:7" s="34" customFormat="1" ht="12.75">
      <c r="A61" s="110"/>
      <c r="E61" s="81"/>
      <c r="G61" s="81"/>
    </row>
  </sheetData>
  <sheetProtection/>
  <mergeCells count="2">
    <mergeCell ref="F40:G40"/>
    <mergeCell ref="B11:C11"/>
  </mergeCells>
  <printOptions/>
  <pageMargins left="0.75" right="0.75" top="1" bottom="1" header="0.5" footer="0.5"/>
  <pageSetup fitToHeight="1" fitToWidth="1" horizontalDpi="600" verticalDpi="600" orientation="portrait" paperSize="9" scale="6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54"/>
  <sheetViews>
    <sheetView showGridLines="0" zoomScale="120" zoomScaleNormal="120" zoomScalePageLayoutView="0" workbookViewId="0" topLeftCell="C25">
      <selection activeCell="M30" sqref="M30"/>
    </sheetView>
  </sheetViews>
  <sheetFormatPr defaultColWidth="9.140625" defaultRowHeight="13.5" outlineLevelRow="1" outlineLevelCol="1"/>
  <cols>
    <col min="1" max="3" width="9.140625" style="16" customWidth="1"/>
    <col min="4" max="4" width="36.8515625" style="16" customWidth="1"/>
    <col min="5" max="6" width="11.57421875" style="16" customWidth="1"/>
    <col min="7" max="7" width="9.00390625" style="16" customWidth="1"/>
    <col min="8" max="8" width="11.57421875" style="16" customWidth="1"/>
    <col min="9" max="9" width="9.00390625" style="16" customWidth="1"/>
    <col min="10" max="10" width="11.57421875" style="16" customWidth="1" outlineLevel="1"/>
    <col min="11" max="11" width="9.140625" style="16" customWidth="1" outlineLevel="1"/>
    <col min="12" max="12" width="9.00390625" style="23" customWidth="1" outlineLevel="1"/>
    <col min="13" max="13" width="11.57421875" style="16" customWidth="1"/>
    <col min="14" max="14" width="9.00390625" style="23" customWidth="1"/>
    <col min="15" max="16" width="11.57421875" style="16" customWidth="1"/>
    <col min="17" max="17" width="9.00390625" style="23" customWidth="1"/>
    <col min="18" max="16384" width="9.140625" style="16" customWidth="1"/>
  </cols>
  <sheetData>
    <row r="1" spans="1:3" ht="12.75">
      <c r="A1" s="1" t="s">
        <v>57</v>
      </c>
      <c r="B1" s="1" t="s">
        <v>60</v>
      </c>
      <c r="C1" s="1" t="s">
        <v>61</v>
      </c>
    </row>
    <row r="2" spans="1:14" ht="13.5" customHeight="1">
      <c r="A2" s="5" t="s">
        <v>63</v>
      </c>
      <c r="B2" s="6"/>
      <c r="C2" s="7"/>
      <c r="D2" s="802" t="s">
        <v>0</v>
      </c>
      <c r="E2" s="802"/>
      <c r="F2" s="802"/>
      <c r="G2" s="802"/>
      <c r="H2" s="802"/>
      <c r="I2" s="802"/>
      <c r="J2" s="802"/>
      <c r="M2" s="803"/>
      <c r="N2" s="803"/>
    </row>
    <row r="3" spans="1:17" ht="12.75">
      <c r="A3" s="9" t="s">
        <v>69</v>
      </c>
      <c r="B3" s="10">
        <v>71.86</v>
      </c>
      <c r="C3" s="11">
        <v>1</v>
      </c>
      <c r="D3" s="117" t="s">
        <v>18</v>
      </c>
      <c r="E3" s="215" t="s">
        <v>184</v>
      </c>
      <c r="F3" s="216" t="s">
        <v>185</v>
      </c>
      <c r="G3" s="217" t="s">
        <v>182</v>
      </c>
      <c r="H3" s="215" t="s">
        <v>181</v>
      </c>
      <c r="I3" s="217" t="s">
        <v>106</v>
      </c>
      <c r="J3" s="215" t="s">
        <v>186</v>
      </c>
      <c r="K3" s="216" t="s">
        <v>187</v>
      </c>
      <c r="L3" s="217" t="s">
        <v>182</v>
      </c>
      <c r="O3" s="258"/>
      <c r="P3" s="194"/>
      <c r="Q3" s="196"/>
    </row>
    <row r="4" spans="4:17" ht="13.5" customHeight="1">
      <c r="D4" s="113" t="s">
        <v>70</v>
      </c>
      <c r="E4" s="116">
        <f>'[5]Quarterre'!$B$49/1000</f>
        <v>1861.3580414570204</v>
      </c>
      <c r="F4" s="172">
        <f>'[5]Quarterre'!$C$49/1000</f>
        <v>1828.2283137510956</v>
      </c>
      <c r="G4" s="115">
        <f aca="true" t="shared" si="0" ref="G4:G35">IF(E4=0,"-",IF(ABS(F4/E4-1)&gt;2,"-",IF(AND(F4&gt;=0,E4&gt;0),(F4-E4)/E4,IF(AND(F4&lt;=0,E4&lt;0),-(F4-E4)/E4,IF(AND(F4&lt;0,E4&gt;0),"-",IF(AND(F4&gt;0,E4&lt;0),"-"))))))</f>
        <v>-0.017798686210844062</v>
      </c>
      <c r="H4" s="681">
        <f>'[5]Quarterre'!$D$49/1000</f>
        <v>1829.9143931189915</v>
      </c>
      <c r="I4" s="115">
        <f aca="true" t="shared" si="1" ref="I4:I24">IF(H4=0,"-",IF(ABS(F4/H4-1)&gt;2,"-",IF(AND(F4&gt;=0,H4&gt;0),(F4-H4)/H4,IF(AND(F4&lt;=0,H4&lt;0),-(F4-H4)/H4,IF(AND(F4&lt;0,H4&gt;0),"-",IF(AND(F4&gt;0,H4&lt;0),"-"))))))</f>
        <v>-0.0009213979485794783</v>
      </c>
      <c r="J4" s="116">
        <f>E4</f>
        <v>1861.3580414570204</v>
      </c>
      <c r="K4" s="172">
        <f>F4</f>
        <v>1828.2283137510956</v>
      </c>
      <c r="L4" s="115">
        <f aca="true" t="shared" si="2" ref="L4:L35">IF(J4=0,"-",IF(ABS(K4/J4-1)&gt;2,"-",IF(AND(K4&gt;=0,J4&gt;0),(K4-J4)/J4,IF(AND(K4&lt;=0,J4&lt;0),-(K4-J4)/J4,IF(AND(K4&lt;0,J4&gt;0),"-",IF(AND(K4&gt;0,J4&lt;0),"-"))))))</f>
        <v>-0.017798686210844062</v>
      </c>
      <c r="O4" s="247"/>
      <c r="P4" s="198"/>
      <c r="Q4" s="238"/>
    </row>
    <row r="5" spans="4:17" ht="13.5" customHeight="1">
      <c r="D5" s="16" t="s">
        <v>19</v>
      </c>
      <c r="E5" s="48">
        <f>'[5]Quarterre'!$B$50/1000</f>
        <v>1607.942617605401</v>
      </c>
      <c r="F5" s="179">
        <f>'[5]Quarterre'!$C$50/1000</f>
        <v>1585.61701354948</v>
      </c>
      <c r="G5" s="49">
        <f>IF(E5=0,"-",IF(ABS(F5/E5-1)&gt;2,"-",IF(AND(F5&gt;=0,E5&gt;0),(F5-E5)/E5,IF(AND(F5&lt;=0,E5&lt;0),-(F5-E5)/E5,IF(AND(F5&lt;0,E5&gt;0),"-",IF(AND(F5&gt;0,E5&lt;0),"-"))))))</f>
        <v>-0.01388457760337808</v>
      </c>
      <c r="H5" s="132">
        <f>'[5]Quarterre'!$D$50/1000</f>
        <v>1597.81535255737</v>
      </c>
      <c r="I5" s="61">
        <f t="shared" si="1"/>
        <v>-0.0076343859059597695</v>
      </c>
      <c r="J5" s="48">
        <f aca="true" t="shared" si="3" ref="J5:K17">E5</f>
        <v>1607.942617605401</v>
      </c>
      <c r="K5" s="179">
        <f t="shared" si="3"/>
        <v>1585.61701354948</v>
      </c>
      <c r="L5" s="49">
        <f>IF(J5=0,"-",IF(ABS(K5/J5-1)&gt;2,"-",IF(AND(K5&gt;=0,J5&gt;0),(K5-J5)/J5,IF(AND(K5&lt;=0,J5&lt;0),-(K5-J5)/J5,IF(AND(K5&lt;0,J5&gt;0),"-",IF(AND(K5&gt;0,J5&lt;0),"-"))))))</f>
        <v>-0.01388457760337808</v>
      </c>
      <c r="O5" s="132"/>
      <c r="P5" s="132"/>
      <c r="Q5" s="259"/>
    </row>
    <row r="6" spans="4:17" ht="13.5" customHeight="1">
      <c r="D6" s="64" t="s">
        <v>35</v>
      </c>
      <c r="E6" s="48">
        <f>'[5]Quarterre'!$B$51/1000</f>
        <v>952.9681240120697</v>
      </c>
      <c r="F6" s="179">
        <f>'[5]Quarterre'!$C$51/1000</f>
        <v>928.8519409441798</v>
      </c>
      <c r="G6" s="49">
        <f t="shared" si="0"/>
        <v>-0.025306390067234244</v>
      </c>
      <c r="H6" s="132">
        <f>'[5]Quarterre'!$D$51/1000</f>
        <v>938.3459167320699</v>
      </c>
      <c r="I6" s="61">
        <f t="shared" si="1"/>
        <v>-0.010117778122757024</v>
      </c>
      <c r="J6" s="48">
        <f t="shared" si="3"/>
        <v>952.9681240120697</v>
      </c>
      <c r="K6" s="179">
        <f t="shared" si="3"/>
        <v>928.8519409441798</v>
      </c>
      <c r="L6" s="49">
        <f t="shared" si="2"/>
        <v>-0.025306390067234244</v>
      </c>
      <c r="O6" s="132"/>
      <c r="P6" s="132"/>
      <c r="Q6" s="259"/>
    </row>
    <row r="7" spans="4:17" ht="13.5" customHeight="1">
      <c r="D7" s="64" t="s">
        <v>36</v>
      </c>
      <c r="E7" s="48">
        <f>'[5]Quarterre'!$B$52/1000</f>
        <v>565.0667433423312</v>
      </c>
      <c r="F7" s="179">
        <f>'[5]Quarterre'!$C$52/1000</f>
        <v>565.06674334</v>
      </c>
      <c r="G7" s="49">
        <f t="shared" si="0"/>
        <v>-4.1254394015353865E-12</v>
      </c>
      <c r="H7" s="132">
        <f>'[5]Quarterre'!$D$52/1000</f>
        <v>565.06674334</v>
      </c>
      <c r="I7" s="61">
        <f t="shared" si="1"/>
        <v>0</v>
      </c>
      <c r="J7" s="48">
        <f t="shared" si="3"/>
        <v>565.0667433423312</v>
      </c>
      <c r="K7" s="179">
        <f t="shared" si="3"/>
        <v>565.06674334</v>
      </c>
      <c r="L7" s="49">
        <f t="shared" si="2"/>
        <v>-4.1254394015353865E-12</v>
      </c>
      <c r="O7" s="132"/>
      <c r="P7" s="247"/>
      <c r="Q7" s="259"/>
    </row>
    <row r="8" spans="4:17" ht="13.5" customHeight="1">
      <c r="D8" s="64" t="s">
        <v>38</v>
      </c>
      <c r="E8" s="48">
        <f>'[5]Quarterre'!$B$54/1000</f>
        <v>89.77633733100001</v>
      </c>
      <c r="F8" s="179">
        <f>'[5]Quarterre'!$C$54/1000</f>
        <v>88.14493799529998</v>
      </c>
      <c r="G8" s="49">
        <f t="shared" si="0"/>
        <v>-0.01817181881329322</v>
      </c>
      <c r="H8" s="132">
        <f>'[5]Quarterre'!$D$54/1000</f>
        <v>90.8482437353</v>
      </c>
      <c r="I8" s="61">
        <f t="shared" si="1"/>
        <v>-0.02975627958066538</v>
      </c>
      <c r="J8" s="48">
        <f t="shared" si="3"/>
        <v>89.77633733100001</v>
      </c>
      <c r="K8" s="179">
        <f t="shared" si="3"/>
        <v>88.14493799529998</v>
      </c>
      <c r="L8" s="49">
        <f t="shared" si="2"/>
        <v>-0.01817181881329322</v>
      </c>
      <c r="O8" s="132"/>
      <c r="P8" s="260"/>
      <c r="Q8" s="259"/>
    </row>
    <row r="9" spans="4:17" ht="13.5" customHeight="1" outlineLevel="1">
      <c r="D9" s="64" t="s">
        <v>25</v>
      </c>
      <c r="E9" s="48">
        <f>'[5]Quarterre'!$B$55/1000</f>
        <v>0.13141292000000002</v>
      </c>
      <c r="F9" s="179">
        <f>'[5]Quarterre'!$C$55/1000</f>
        <v>3.55339127</v>
      </c>
      <c r="G9" s="49" t="str">
        <f t="shared" si="0"/>
        <v>-</v>
      </c>
      <c r="H9" s="132">
        <f>'[5]Quarterre'!$D$55/1000</f>
        <v>3.5544487499999997</v>
      </c>
      <c r="I9" s="61">
        <f t="shared" si="1"/>
        <v>-0.0002975088612543959</v>
      </c>
      <c r="J9" s="48">
        <f t="shared" si="3"/>
        <v>0.13141292000000002</v>
      </c>
      <c r="K9" s="179">
        <f t="shared" si="3"/>
        <v>3.55339127</v>
      </c>
      <c r="L9" s="49" t="str">
        <f t="shared" si="2"/>
        <v>-</v>
      </c>
      <c r="O9" s="132"/>
      <c r="P9" s="260"/>
      <c r="Q9" s="259"/>
    </row>
    <row r="10" spans="4:17" ht="13.5" customHeight="1">
      <c r="D10" s="16" t="s">
        <v>20</v>
      </c>
      <c r="E10" s="48">
        <f>'[5]Quarterre'!$B$56/1000</f>
        <v>253.41542385161947</v>
      </c>
      <c r="F10" s="179">
        <f>'[5]Quarterre'!$C$56/1000</f>
        <v>242.61130020161582</v>
      </c>
      <c r="G10" s="49">
        <f t="shared" si="0"/>
        <v>-0.04263404131364044</v>
      </c>
      <c r="H10" s="132">
        <f>'[5]Quarterre'!$D$56/1000</f>
        <v>232.09904056162162</v>
      </c>
      <c r="I10" s="61">
        <f t="shared" si="1"/>
        <v>0.045292128802243904</v>
      </c>
      <c r="J10" s="48">
        <f t="shared" si="3"/>
        <v>253.41542385161947</v>
      </c>
      <c r="K10" s="179">
        <f t="shared" si="3"/>
        <v>242.61130020161582</v>
      </c>
      <c r="L10" s="49">
        <f t="shared" si="2"/>
        <v>-0.04263404131364044</v>
      </c>
      <c r="O10" s="132"/>
      <c r="P10" s="132"/>
      <c r="Q10" s="259"/>
    </row>
    <row r="11" spans="4:17" ht="13.5" customHeight="1">
      <c r="D11" s="64" t="s">
        <v>39</v>
      </c>
      <c r="E11" s="48">
        <f>'[5]Quarterre'!$B$57/1000</f>
        <v>99.19296117999988</v>
      </c>
      <c r="F11" s="179">
        <f>'[5]Quarterre'!$C$57/1000</f>
        <v>122.73370207999999</v>
      </c>
      <c r="G11" s="49">
        <f t="shared" si="0"/>
        <v>0.2373226952795778</v>
      </c>
      <c r="H11" s="132">
        <f>'[5]Quarterre'!$D$57/1000</f>
        <v>112.31104323000002</v>
      </c>
      <c r="I11" s="61">
        <f t="shared" si="1"/>
        <v>0.09280172768634659</v>
      </c>
      <c r="J11" s="48">
        <f t="shared" si="3"/>
        <v>99.19296117999988</v>
      </c>
      <c r="K11" s="179">
        <f t="shared" si="3"/>
        <v>122.73370207999999</v>
      </c>
      <c r="L11" s="49">
        <f t="shared" si="2"/>
        <v>0.2373226952795778</v>
      </c>
      <c r="O11" s="132"/>
      <c r="P11" s="132"/>
      <c r="Q11" s="259"/>
    </row>
    <row r="12" spans="4:17" ht="13.5" customHeight="1">
      <c r="D12" s="64" t="s">
        <v>40</v>
      </c>
      <c r="E12" s="48">
        <f>'[5]Quarterre'!$B$58/1000</f>
        <v>54.398504179999996</v>
      </c>
      <c r="F12" s="179">
        <f>'[5]Quarterre'!$C$58/1000</f>
        <v>7.163567260000009</v>
      </c>
      <c r="G12" s="49">
        <f t="shared" si="0"/>
        <v>-0.8683131573563792</v>
      </c>
      <c r="H12" s="132">
        <f>'[5]Quarterre'!$D$58/1000</f>
        <v>14.032979990000001</v>
      </c>
      <c r="I12" s="61">
        <f t="shared" si="1"/>
        <v>-0.48951917090277214</v>
      </c>
      <c r="J12" s="48">
        <f t="shared" si="3"/>
        <v>54.398504179999996</v>
      </c>
      <c r="K12" s="179">
        <f t="shared" si="3"/>
        <v>7.163567260000009</v>
      </c>
      <c r="L12" s="49">
        <f t="shared" si="2"/>
        <v>-0.8683131573563792</v>
      </c>
      <c r="O12" s="132"/>
      <c r="P12" s="132"/>
      <c r="Q12" s="259"/>
    </row>
    <row r="13" spans="4:17" ht="13.5" customHeight="1">
      <c r="D13" s="64" t="s">
        <v>25</v>
      </c>
      <c r="E13" s="48">
        <f>'[5]Quarterre'!$B$59/1000</f>
        <v>99.82395849161959</v>
      </c>
      <c r="F13" s="179">
        <f>'[5]Quarterre'!$C$59/1000</f>
        <v>112.71403086161581</v>
      </c>
      <c r="G13" s="49">
        <f t="shared" si="0"/>
        <v>0.12912804265399236</v>
      </c>
      <c r="H13" s="132">
        <f>'[5]Quarterre'!$D$59/1000</f>
        <v>105.7550173416216</v>
      </c>
      <c r="I13" s="61">
        <f t="shared" si="1"/>
        <v>0.06580315236973049</v>
      </c>
      <c r="J13" s="48">
        <f t="shared" si="3"/>
        <v>99.82395849161959</v>
      </c>
      <c r="K13" s="179">
        <f t="shared" si="3"/>
        <v>112.71403086161581</v>
      </c>
      <c r="L13" s="49">
        <f t="shared" si="2"/>
        <v>0.12912804265399236</v>
      </c>
      <c r="O13" s="132"/>
      <c r="P13" s="132"/>
      <c r="Q13" s="259"/>
    </row>
    <row r="14" spans="4:17" ht="13.5" customHeight="1">
      <c r="D14" s="113" t="s">
        <v>24</v>
      </c>
      <c r="E14" s="116">
        <f>'[5]Quarterre'!$B$60/1000</f>
        <v>1036.7137189433001</v>
      </c>
      <c r="F14" s="178">
        <f>'[5]Quarterre'!$C$60/1000</f>
        <v>1056.6878752004798</v>
      </c>
      <c r="G14" s="115">
        <f t="shared" si="0"/>
        <v>0.019266800363690426</v>
      </c>
      <c r="H14" s="682">
        <f>'[5]Quarterre'!$D$60/1000</f>
        <v>1038.5391131283698</v>
      </c>
      <c r="I14" s="115">
        <f t="shared" si="1"/>
        <v>0.017475280268877756</v>
      </c>
      <c r="J14" s="116">
        <f t="shared" si="3"/>
        <v>1036.7137189433001</v>
      </c>
      <c r="K14" s="178">
        <f t="shared" si="3"/>
        <v>1056.6878752004798</v>
      </c>
      <c r="L14" s="115">
        <f t="shared" si="2"/>
        <v>0.019266800363690426</v>
      </c>
      <c r="O14" s="247"/>
      <c r="P14" s="247"/>
      <c r="Q14" s="238"/>
    </row>
    <row r="15" spans="4:17" ht="13.5" customHeight="1">
      <c r="D15" s="113" t="s">
        <v>21</v>
      </c>
      <c r="E15" s="116">
        <f>'[5]Quarterre'!$B$62/1000</f>
        <v>824.64432218857</v>
      </c>
      <c r="F15" s="178">
        <f>'[5]Quarterre'!$C$62/1000</f>
        <v>771.54043752062</v>
      </c>
      <c r="G15" s="115">
        <f t="shared" si="0"/>
        <v>-0.06439610779955966</v>
      </c>
      <c r="H15" s="682">
        <f>'[5]Quarterre'!$D$62/1000</f>
        <v>791.3752789606201</v>
      </c>
      <c r="I15" s="115">
        <f t="shared" si="1"/>
        <v>-0.025063761741522778</v>
      </c>
      <c r="J15" s="116">
        <f t="shared" si="3"/>
        <v>824.64432218857</v>
      </c>
      <c r="K15" s="178">
        <f t="shared" si="3"/>
        <v>771.54043752062</v>
      </c>
      <c r="L15" s="115">
        <f t="shared" si="2"/>
        <v>-0.06439610779955966</v>
      </c>
      <c r="O15" s="263"/>
      <c r="P15" s="132"/>
      <c r="Q15" s="238"/>
    </row>
    <row r="16" spans="4:17" ht="13.5" customHeight="1">
      <c r="D16" s="16" t="s">
        <v>22</v>
      </c>
      <c r="E16" s="48">
        <f>'[5]Quarterre'!$B$63/1000</f>
        <v>483.86274693857</v>
      </c>
      <c r="F16" s="179">
        <f>'[5]Quarterre'!$C$63/1000</f>
        <v>401.53738493062</v>
      </c>
      <c r="G16" s="49">
        <f t="shared" si="0"/>
        <v>-0.1701419721374041</v>
      </c>
      <c r="H16" s="132">
        <f>'[5]Quarterre'!$D$63/1000</f>
        <v>404.58729588062</v>
      </c>
      <c r="I16" s="61">
        <f t="shared" si="1"/>
        <v>-0.007538326044967795</v>
      </c>
      <c r="J16" s="48">
        <f t="shared" si="3"/>
        <v>483.86274693857</v>
      </c>
      <c r="K16" s="179">
        <f t="shared" si="3"/>
        <v>401.53738493062</v>
      </c>
      <c r="L16" s="49">
        <f t="shared" si="2"/>
        <v>-0.1701419721374041</v>
      </c>
      <c r="O16" s="132"/>
      <c r="P16" s="132"/>
      <c r="Q16" s="259"/>
    </row>
    <row r="17" spans="4:17" ht="13.5" customHeight="1">
      <c r="D17" s="64" t="s">
        <v>175</v>
      </c>
      <c r="E17" s="48">
        <f>('[5]Quarterre'!$B$64+'[5]Quarterre'!$B$65)/1000</f>
        <v>382.67731668062004</v>
      </c>
      <c r="F17" s="179">
        <f>('[5]Quarterre'!$C$64+'[5]Quarterre'!$C$65)/1000</f>
        <v>314.31335588062</v>
      </c>
      <c r="G17" s="49">
        <f t="shared" si="0"/>
        <v>-0.1786464935862821</v>
      </c>
      <c r="H17" s="132">
        <f>('[5]Quarterre'!$D$64+'[5]Quarterre'!$D$65)/1000</f>
        <v>314.36321177061996</v>
      </c>
      <c r="I17" s="61">
        <f t="shared" si="1"/>
        <v>-0.0001585932708828689</v>
      </c>
      <c r="J17" s="48">
        <f t="shared" si="3"/>
        <v>382.67731668062004</v>
      </c>
      <c r="K17" s="179">
        <f t="shared" si="3"/>
        <v>314.31335588062</v>
      </c>
      <c r="L17" s="49">
        <f t="shared" si="2"/>
        <v>-0.1786464935862821</v>
      </c>
      <c r="O17" s="132"/>
      <c r="P17" s="247"/>
      <c r="Q17" s="259"/>
    </row>
    <row r="18" spans="4:17" ht="13.5" customHeight="1" hidden="1" outlineLevel="1">
      <c r="D18" s="64" t="s">
        <v>42</v>
      </c>
      <c r="E18" s="48"/>
      <c r="F18" s="179"/>
      <c r="G18" s="49" t="str">
        <f t="shared" si="0"/>
        <v>-</v>
      </c>
      <c r="H18" s="132"/>
      <c r="I18" s="49" t="str">
        <f>IF(H18=0,"-",IF(ABS(K18/H18-1)&gt;2,"-",IF(AND(K18&gt;=0,H18&gt;0),(K18-H18)/H18,IF(AND(K18&lt;=0,H18&lt;0),-(K18-H18)/H18,IF(AND(K18&lt;0,H18&gt;0),"-",IF(AND(K18&gt;0,H18&lt;0),"-"))))))</f>
        <v>-</v>
      </c>
      <c r="J18" s="48">
        <f aca="true" t="shared" si="4" ref="J18:K24">E18</f>
        <v>0</v>
      </c>
      <c r="K18" s="179">
        <f t="shared" si="4"/>
        <v>0</v>
      </c>
      <c r="L18" s="49" t="str">
        <f t="shared" si="2"/>
        <v>-</v>
      </c>
      <c r="O18" s="132"/>
      <c r="P18" s="198"/>
      <c r="Q18" s="259"/>
    </row>
    <row r="19" spans="4:17" ht="13.5" customHeight="1" collapsed="1">
      <c r="D19" s="64" t="s">
        <v>59</v>
      </c>
      <c r="E19" s="48">
        <f>'[5]Quarterre'!$B$66/1000</f>
        <v>44.47047688999999</v>
      </c>
      <c r="F19" s="179">
        <f>'[5]Quarterre'!$C$66/1000</f>
        <v>35.53785043</v>
      </c>
      <c r="G19" s="49">
        <f t="shared" si="0"/>
        <v>-0.20086644184399696</v>
      </c>
      <c r="H19" s="132">
        <f>'[5]Quarterre'!$D$66/1000</f>
        <v>39.44595558</v>
      </c>
      <c r="I19" s="61">
        <f t="shared" si="1"/>
        <v>-0.09907492650479743</v>
      </c>
      <c r="J19" s="48">
        <f t="shared" si="4"/>
        <v>44.47047688999999</v>
      </c>
      <c r="K19" s="179">
        <f t="shared" si="4"/>
        <v>35.53785043</v>
      </c>
      <c r="L19" s="49">
        <f t="shared" si="2"/>
        <v>-0.20086644184399696</v>
      </c>
      <c r="O19" s="132"/>
      <c r="P19" s="260"/>
      <c r="Q19" s="259"/>
    </row>
    <row r="20" spans="4:17" ht="13.5" customHeight="1">
      <c r="D20" s="64" t="s">
        <v>25</v>
      </c>
      <c r="E20" s="48">
        <f>'[5]Quarterre'!$B$67/1000</f>
        <v>56.71495336794999</v>
      </c>
      <c r="F20" s="179">
        <f>'[5]Quarterre'!$C$67/1000</f>
        <v>51.68617862000002</v>
      </c>
      <c r="G20" s="49">
        <f t="shared" si="0"/>
        <v>-0.0886675285673736</v>
      </c>
      <c r="H20" s="132">
        <f>'[5]Quarterre'!$D$67/1000</f>
        <v>50.77812853000004</v>
      </c>
      <c r="I20" s="61">
        <f t="shared" si="1"/>
        <v>0.01788270100311988</v>
      </c>
      <c r="J20" s="48">
        <f t="shared" si="4"/>
        <v>56.71495336794999</v>
      </c>
      <c r="K20" s="179">
        <f t="shared" si="4"/>
        <v>51.68617862000002</v>
      </c>
      <c r="L20" s="49">
        <f t="shared" si="2"/>
        <v>-0.0886675285673736</v>
      </c>
      <c r="O20" s="132"/>
      <c r="P20" s="260"/>
      <c r="Q20" s="259"/>
    </row>
    <row r="21" spans="4:17" ht="13.5" customHeight="1">
      <c r="D21" s="16" t="s">
        <v>23</v>
      </c>
      <c r="E21" s="48">
        <f>'[5]Quarterre'!$B$68/1000</f>
        <v>340.78157525</v>
      </c>
      <c r="F21" s="179">
        <f>'[5]Quarterre'!$C$68/1000</f>
        <v>370.00305259</v>
      </c>
      <c r="G21" s="49">
        <f t="shared" si="0"/>
        <v>0.08574840737373456</v>
      </c>
      <c r="H21" s="132">
        <f>'[5]Quarterre'!$D$68/1000</f>
        <v>386.78798308000006</v>
      </c>
      <c r="I21" s="61">
        <f t="shared" si="1"/>
        <v>-0.04339568762281951</v>
      </c>
      <c r="J21" s="48">
        <f t="shared" si="4"/>
        <v>340.78157525</v>
      </c>
      <c r="K21" s="179">
        <f t="shared" si="4"/>
        <v>370.00305259</v>
      </c>
      <c r="L21" s="49">
        <f t="shared" si="2"/>
        <v>0.08574840737373456</v>
      </c>
      <c r="M21" s="239"/>
      <c r="O21" s="132"/>
      <c r="P21" s="132"/>
      <c r="Q21" s="259"/>
    </row>
    <row r="22" spans="4:17" ht="13.5" customHeight="1">
      <c r="D22" s="64" t="s">
        <v>175</v>
      </c>
      <c r="E22" s="48">
        <f>('[5]Quarterre'!$B$69+'[5]Quarterre'!$B$70)/1000</f>
        <v>57.90435712999999</v>
      </c>
      <c r="F22" s="179">
        <f>('[5]Quarterre'!$C$69+'[5]Quarterre'!$C$70)/1000</f>
        <v>110.73284135</v>
      </c>
      <c r="G22" s="49">
        <f t="shared" si="0"/>
        <v>0.9123403978287121</v>
      </c>
      <c r="H22" s="132">
        <f>('[5]Quarterre'!$D$69+'[5]Quarterre'!$D$70)/1000</f>
        <v>102.13474063000001</v>
      </c>
      <c r="I22" s="61">
        <f t="shared" si="1"/>
        <v>0.08418389929777208</v>
      </c>
      <c r="J22" s="48">
        <f t="shared" si="4"/>
        <v>57.90435712999999</v>
      </c>
      <c r="K22" s="179">
        <f t="shared" si="4"/>
        <v>110.73284135</v>
      </c>
      <c r="L22" s="49">
        <f t="shared" si="2"/>
        <v>0.9123403978287121</v>
      </c>
      <c r="M22" s="239"/>
      <c r="O22" s="132"/>
      <c r="P22" s="132"/>
      <c r="Q22" s="259"/>
    </row>
    <row r="23" spans="4:17" ht="13.5" customHeight="1">
      <c r="D23" s="64" t="s">
        <v>43</v>
      </c>
      <c r="E23" s="48">
        <f>'[5]Quarterre'!$B$71/1000</f>
        <v>127.81893227</v>
      </c>
      <c r="F23" s="179">
        <f>'[5]Quarterre'!$C$71/1000</f>
        <v>127.89969115</v>
      </c>
      <c r="G23" s="49">
        <f t="shared" si="0"/>
        <v>0.000631822520856288</v>
      </c>
      <c r="H23" s="132">
        <f>'[5]Quarterre'!$D$71/1000</f>
        <v>123.35636859</v>
      </c>
      <c r="I23" s="61">
        <f t="shared" si="1"/>
        <v>0.03683087149801442</v>
      </c>
      <c r="J23" s="48">
        <f t="shared" si="4"/>
        <v>127.81893227</v>
      </c>
      <c r="K23" s="179">
        <f t="shared" si="4"/>
        <v>127.89969115</v>
      </c>
      <c r="L23" s="49">
        <f t="shared" si="2"/>
        <v>0.000631822520856288</v>
      </c>
      <c r="M23" s="239"/>
      <c r="O23" s="132"/>
      <c r="P23" s="132"/>
      <c r="Q23" s="259"/>
    </row>
    <row r="24" spans="4:17" ht="13.5" customHeight="1">
      <c r="D24" s="65" t="s">
        <v>25</v>
      </c>
      <c r="E24" s="60">
        <f>'[5]Quarterre'!$B$72/1000</f>
        <v>155.05828584999998</v>
      </c>
      <c r="F24" s="179">
        <f>'[5]Quarterre'!$C$72/1000</f>
        <v>131.37052009</v>
      </c>
      <c r="G24" s="61">
        <f t="shared" si="0"/>
        <v>-0.15276684912481875</v>
      </c>
      <c r="H24" s="132">
        <f>'[5]Quarterre'!$D$72/1000</f>
        <v>161.29687386000003</v>
      </c>
      <c r="I24" s="61">
        <f t="shared" si="1"/>
        <v>-0.18553585729116506</v>
      </c>
      <c r="J24" s="60">
        <f t="shared" si="4"/>
        <v>155.05828584999998</v>
      </c>
      <c r="K24" s="179">
        <f>F24</f>
        <v>131.37052009</v>
      </c>
      <c r="L24" s="61">
        <f t="shared" si="2"/>
        <v>-0.15276684912481875</v>
      </c>
      <c r="M24" s="239"/>
      <c r="O24" s="132"/>
      <c r="P24" s="132"/>
      <c r="Q24" s="259"/>
    </row>
    <row r="25" spans="4:17" ht="13.5" customHeight="1">
      <c r="D25" s="121"/>
      <c r="E25" s="121"/>
      <c r="F25" s="667"/>
      <c r="G25" s="135"/>
      <c r="H25" s="122"/>
      <c r="I25" s="135"/>
      <c r="J25" s="121"/>
      <c r="K25" s="667"/>
      <c r="L25" s="135"/>
      <c r="M25" s="239"/>
      <c r="O25" s="132"/>
      <c r="P25" s="247"/>
      <c r="Q25" s="264"/>
    </row>
    <row r="26" spans="4:17" ht="15" hidden="1">
      <c r="D26" s="37" t="s">
        <v>92</v>
      </c>
      <c r="E26" s="127">
        <f>'[3]Quarter'!$B$41/1000</f>
        <v>18.066951999999997</v>
      </c>
      <c r="F26" s="252">
        <f>'[3]Quarter'!$C$41/1000</f>
        <v>20.168855960000002</v>
      </c>
      <c r="G26" s="61">
        <f t="shared" si="0"/>
        <v>0.11633971020679112</v>
      </c>
      <c r="H26" s="132"/>
      <c r="I26" s="61" t="str">
        <f>IF(H26=0,"-",IF(ABS(K26/H26-1)&gt;2,"-",IF(AND(K26&gt;=0,H26&gt;0),(K26-H26)/H26,IF(AND(K26&lt;=0,H26&lt;0),-(K26-H26)/H26,IF(AND(K26&lt;0,H26&gt;0),"-",IF(AND(K26&gt;0,H26&lt;0),"-"))))))</f>
        <v>-</v>
      </c>
      <c r="J26" s="127">
        <f>'[3]Quarter'!$B$41/1000</f>
        <v>18.066951999999997</v>
      </c>
      <c r="K26" s="252">
        <f>'[3]Quarter'!$C$41/1000</f>
        <v>20.168855960000002</v>
      </c>
      <c r="L26" s="61">
        <f t="shared" si="2"/>
        <v>0.11633971020679112</v>
      </c>
      <c r="M26" s="279"/>
      <c r="N26" s="23">
        <f>M26/J26-1</f>
        <v>-1</v>
      </c>
      <c r="O26" s="132"/>
      <c r="P26" s="262"/>
      <c r="Q26" s="259"/>
    </row>
    <row r="27" spans="4:17" ht="15">
      <c r="D27" s="37" t="s">
        <v>92</v>
      </c>
      <c r="E27" s="127">
        <f>'[5]Quarterre'!$B$43/1000</f>
        <v>33.327748</v>
      </c>
      <c r="F27" s="252">
        <f>'[5]Quarterre'!$C$43/1000</f>
        <v>26.001465800000002</v>
      </c>
      <c r="G27" s="61">
        <f t="shared" si="0"/>
        <v>-0.21982529992725575</v>
      </c>
      <c r="H27" s="132">
        <f>'[5]Quarterre'!$D$43/1000</f>
        <v>23.35161924</v>
      </c>
      <c r="I27" s="61">
        <f>IF(H27=0,"-",IF(ABS(F27/H27-1)&gt;2,"-",IF(AND(F27&gt;=0,H27&gt;0),(F27-H27)/H27,IF(AND(F27&lt;=0,H27&lt;0),-(F27-H27)/H27,IF(AND(F27&lt;0,H27&gt;0),"-",IF(AND(F27&gt;0,H27&lt;0),"-"))))))</f>
        <v>0.11347592356511892</v>
      </c>
      <c r="J27" s="127">
        <f>'[5]YTD'!$B$43/1000</f>
        <v>58.81244803999999</v>
      </c>
      <c r="K27" s="252">
        <f>'[5]YTD'!$C$43/1000</f>
        <v>49.35308504</v>
      </c>
      <c r="L27" s="49">
        <f t="shared" si="2"/>
        <v>-0.16083947047343466</v>
      </c>
      <c r="M27" s="279">
        <f>K27-J27</f>
        <v>-9.459362999999989</v>
      </c>
      <c r="O27" s="132"/>
      <c r="P27" s="262"/>
      <c r="Q27" s="259"/>
    </row>
    <row r="28" spans="4:18" ht="13.5" customHeight="1">
      <c r="D28" s="37" t="s">
        <v>64</v>
      </c>
      <c r="E28" s="268">
        <f>E27/'OPT P&amp;L'!E6</f>
        <v>0.18627261759751776</v>
      </c>
      <c r="F28" s="181">
        <f>F27/'OPT P&amp;L'!F6</f>
        <v>0.14814980375338055</v>
      </c>
      <c r="G28" s="227">
        <f>(F28-E28)*100</f>
        <v>-3.812281384413721</v>
      </c>
      <c r="H28" s="71">
        <f>H27/'OPT P&amp;L'!H6</f>
        <v>0.14059773737095901</v>
      </c>
      <c r="I28" s="227">
        <f>(F28-H28)*100</f>
        <v>0.7552066382421535</v>
      </c>
      <c r="J28" s="268">
        <f>J27/'OPT P&amp;L'!J6</f>
        <v>0.16537440132793121</v>
      </c>
      <c r="K28" s="181">
        <f>K27/'OPT P&amp;L'!K6</f>
        <v>0.14447789757836743</v>
      </c>
      <c r="L28" s="227">
        <f>(K28-J28)*100</f>
        <v>-2.089650374956378</v>
      </c>
      <c r="M28" s="279"/>
      <c r="O28" s="133"/>
      <c r="P28" s="133"/>
      <c r="Q28" s="231"/>
      <c r="R28" s="199"/>
    </row>
    <row r="29" spans="4:17" ht="13.5" customHeight="1">
      <c r="D29" s="37" t="s">
        <v>65</v>
      </c>
      <c r="E29" s="127">
        <f>'[5]Quarterre'!$B$40/1000</f>
        <v>34.378056490000006</v>
      </c>
      <c r="F29" s="179">
        <f>'[5]Quarterre'!$C$40/1000</f>
        <v>26.001465800000002</v>
      </c>
      <c r="G29" s="61">
        <f t="shared" si="0"/>
        <v>-0.24366097287776034</v>
      </c>
      <c r="H29" s="132">
        <f>'[5]Quarterre'!$D$40/1000</f>
        <v>23.35161924</v>
      </c>
      <c r="I29" s="61">
        <f>IF(H29=0,"-",IF(ABS(F29/H29-1)&gt;2,"-",IF(AND(F29&gt;=0,H29&gt;0),(F29-H29)/H29,IF(AND(F29&lt;=0,H29&lt;0),-(F29-H29)/H29,IF(AND(F29&lt;0,H29&gt;0),"-",IF(AND(F29&gt;0,H29&lt;0),"-"))))))</f>
        <v>0.11347592356511892</v>
      </c>
      <c r="J29" s="127">
        <f>'[5]YTD'!$B$40/1000</f>
        <v>59.86275653</v>
      </c>
      <c r="K29" s="179">
        <f>'[5]YTD'!$C$40/1000</f>
        <v>49.35308504</v>
      </c>
      <c r="L29" s="61">
        <f t="shared" si="2"/>
        <v>-0.17556277223440442</v>
      </c>
      <c r="M29" s="270"/>
      <c r="O29" s="132"/>
      <c r="P29" s="132"/>
      <c r="Q29" s="259"/>
    </row>
    <row r="30" spans="4:17" ht="13.5" customHeight="1">
      <c r="D30" s="37" t="s">
        <v>66</v>
      </c>
      <c r="E30" s="127">
        <f>'[5]Quarterre'!$B$44/1000</f>
        <v>30.147676249999982</v>
      </c>
      <c r="F30" s="179">
        <f>'[5]Quarterre'!$C$44/1000</f>
        <v>36.144660520000016</v>
      </c>
      <c r="G30" s="61">
        <f t="shared" si="0"/>
        <v>0.19892028228875644</v>
      </c>
      <c r="H30" s="132">
        <f>'[5]Quarterre'!$D$44/1000</f>
        <v>35.895365669999975</v>
      </c>
      <c r="I30" s="61">
        <f>IF(H30=0,"-",IF(ABS(F30/H30-1)&gt;2,"-",IF(AND(F30&gt;=0,H30&gt;0),(F30-H30)/H30,IF(AND(F30&lt;=0,H30&lt;0),-(F30-H30)/H30,IF(AND(F30&lt;0,H30&gt;0),"-",IF(AND(F30&gt;0,H30&lt;0),"-"))))))</f>
        <v>0.006945042774933823</v>
      </c>
      <c r="J30" s="127">
        <f>'[5]YTD'!$B$44/1000</f>
        <v>63.06588852999999</v>
      </c>
      <c r="K30" s="179">
        <f>'[5]YTD'!$C$44/1000</f>
        <v>72.04002619</v>
      </c>
      <c r="L30" s="61">
        <f t="shared" si="2"/>
        <v>0.142297807407107</v>
      </c>
      <c r="M30" s="239"/>
      <c r="O30" s="132"/>
      <c r="P30" s="132"/>
      <c r="Q30" s="259"/>
    </row>
    <row r="31" spans="4:17" ht="6" customHeight="1">
      <c r="D31" s="37"/>
      <c r="E31" s="127"/>
      <c r="F31" s="179"/>
      <c r="G31" s="61"/>
      <c r="H31" s="132"/>
      <c r="I31" s="61"/>
      <c r="J31" s="127"/>
      <c r="K31" s="179"/>
      <c r="L31" s="61"/>
      <c r="M31" s="239"/>
      <c r="O31" s="132"/>
      <c r="P31" s="132"/>
      <c r="Q31" s="259"/>
    </row>
    <row r="32" spans="4:17" ht="15">
      <c r="D32" s="37" t="s">
        <v>93</v>
      </c>
      <c r="E32" s="127">
        <f>'[5]Quarterre'!$B$45/1000</f>
        <v>25.781209059999988</v>
      </c>
      <c r="F32" s="179">
        <f>'[5]Quarterre'!$C$45/1000</f>
        <v>18.927390950000024</v>
      </c>
      <c r="G32" s="61">
        <f t="shared" si="0"/>
        <v>-0.26584548824103776</v>
      </c>
      <c r="H32" s="132">
        <f>'[5]Quarterre'!$D$45/1000</f>
        <v>-3.2377447700000217</v>
      </c>
      <c r="I32" s="61" t="str">
        <f>IF(H32=0,"-",IF(ABS(F32/H32-1)&gt;2,"-",IF(AND(F32&gt;=0,H32&gt;0),(F32-H32)/H32,IF(AND(F32&lt;=0,H32&lt;0),-(F32-H32)/H32,IF(AND(F32&lt;0,H32&gt;0),"-",IF(AND(F32&gt;0,H32&lt;0),"-"))))))</f>
        <v>-</v>
      </c>
      <c r="J32" s="127">
        <f>'[5]YTD'!$B$45/1000</f>
        <v>25.808836059999965</v>
      </c>
      <c r="K32" s="179">
        <f>'[5]YTD'!$C$45/1000</f>
        <v>15.703560179999998</v>
      </c>
      <c r="L32" s="61">
        <f t="shared" si="2"/>
        <v>-0.39154326279989476</v>
      </c>
      <c r="M32" s="239"/>
      <c r="O32" s="132"/>
      <c r="P32" s="132"/>
      <c r="Q32" s="259"/>
    </row>
    <row r="33" spans="4:17" ht="15">
      <c r="D33" s="126" t="s">
        <v>88</v>
      </c>
      <c r="E33" s="269">
        <f>'[5]Quarterre'!$B$42/1000</f>
        <v>18.222324199891432</v>
      </c>
      <c r="F33" s="176">
        <f>'[5]Quarterre'!$C$42/1000</f>
        <v>8.396579600000452</v>
      </c>
      <c r="G33" s="120">
        <f t="shared" si="0"/>
        <v>-0.5392146738312076</v>
      </c>
      <c r="H33" s="134">
        <f>'[5]Quarterre'!$D$42/1000</f>
        <v>-14.407787480000401</v>
      </c>
      <c r="I33" s="120" t="str">
        <f>IF(H33=0,"-",IF(ABS(F33/H33-1)&gt;2,"-",IF(AND(F33&gt;=0,H33&gt;0),(F33-H33)/H33,IF(AND(F33&lt;=0,H33&lt;0),-(F33-H33)/H33,IF(AND(F33&lt;0,H33&gt;0),"-",IF(AND(F33&gt;0,H33&lt;0),"-"))))))</f>
        <v>-</v>
      </c>
      <c r="J33" s="269">
        <f>'[5]YTD'!$B$42/1000</f>
        <v>-65.81268200010825</v>
      </c>
      <c r="K33" s="176">
        <f>'[5]YTD'!$C$42/1000</f>
        <v>-6.011207879999949</v>
      </c>
      <c r="L33" s="120">
        <f t="shared" si="2"/>
        <v>0.9086618612505404</v>
      </c>
      <c r="M33" s="239"/>
      <c r="O33" s="132"/>
      <c r="P33" s="260"/>
      <c r="Q33" s="259"/>
    </row>
    <row r="34" spans="3:17" ht="13.5" customHeight="1">
      <c r="C34" s="239"/>
      <c r="D34" s="37" t="s">
        <v>58</v>
      </c>
      <c r="E34" s="127">
        <f>'[5]Quarterre'!$B$74/1000</f>
        <v>461.6122579206201</v>
      </c>
      <c r="F34" s="175">
        <f>'[5]Quarterre'!$C$74/1000</f>
        <v>445.36082399062</v>
      </c>
      <c r="G34" s="61">
        <f t="shared" si="0"/>
        <v>-0.035205811048446445</v>
      </c>
      <c r="H34" s="683">
        <f>'[5]Quarterre'!$D$74/1000</f>
        <v>435.76269696062</v>
      </c>
      <c r="I34" s="61">
        <f>IF(H34=0,"-",IF(ABS(F34/H34-1)&gt;2,"-",IF(AND(F34&gt;=0,H34&gt;0),(F34-H34)/H34,IF(AND(F34&lt;=0,H34&lt;0),-(F34-H34)/H34,IF(AND(F34&lt;0,H34&gt;0),"-",IF(AND(F34&gt;0,H34&lt;0),"-"))))))</f>
        <v>0.022026041001089604</v>
      </c>
      <c r="J34" s="127">
        <f>'[5]YTD'!$B$74/1000</f>
        <v>411.5576552106199</v>
      </c>
      <c r="K34" s="175">
        <f>'[5]YTD'!$C$74/1000</f>
        <v>445.36082399062</v>
      </c>
      <c r="L34" s="61">
        <f t="shared" si="2"/>
        <v>0.08213471029399497</v>
      </c>
      <c r="M34" s="239"/>
      <c r="O34" s="132"/>
      <c r="P34" s="260"/>
      <c r="Q34" s="259"/>
    </row>
    <row r="35" spans="3:17" ht="13.5" customHeight="1">
      <c r="C35" s="239"/>
      <c r="D35" s="37" t="s">
        <v>31</v>
      </c>
      <c r="E35" s="127">
        <f>'[5]Quarterre'!$B$76/1000</f>
        <v>407.2137537406201</v>
      </c>
      <c r="F35" s="176">
        <f>'[5]Quarterre'!$C$76/1000</f>
        <v>438.19725673062004</v>
      </c>
      <c r="G35" s="49">
        <f t="shared" si="0"/>
        <v>0.07608658279684544</v>
      </c>
      <c r="H35" s="260">
        <f>'[5]Quarterre'!$D$76/1000</f>
        <v>421.72971697061996</v>
      </c>
      <c r="I35" s="61">
        <f>IF(H35=0,"-",IF(ABS(F35/H35-1)&gt;2,"-",IF(AND(F35&gt;=0,H35&gt;0),(F35-H35)/H35,IF(AND(F35&lt;=0,H35&lt;0),-(F35-H35)/H35,IF(AND(F35&lt;0,H35&gt;0),"-",IF(AND(F35&gt;0,H35&lt;0),"-"))))))</f>
        <v>0.03904761532644686</v>
      </c>
      <c r="J35" s="127">
        <f>'[5]YTD'!$B$76/1000</f>
        <v>364.33041183061994</v>
      </c>
      <c r="K35" s="176">
        <f>'[5]YTD'!$C$76/1000</f>
        <v>438.19725673062004</v>
      </c>
      <c r="L35" s="49">
        <f t="shared" si="2"/>
        <v>0.20274685423280386</v>
      </c>
      <c r="M35" s="239"/>
      <c r="O35" s="132"/>
      <c r="P35" s="260"/>
      <c r="Q35" s="259"/>
    </row>
    <row r="36" spans="1:17" ht="13.5" customHeight="1">
      <c r="A36" s="42"/>
      <c r="C36" s="239"/>
      <c r="D36" s="37" t="s">
        <v>51</v>
      </c>
      <c r="E36" s="257">
        <f>'[5]Quarterre'!$B$78</f>
        <v>1.7146021650502299</v>
      </c>
      <c r="F36" s="310">
        <f>'[5]Quarterre'!$C$78</f>
        <v>1.8097657669557097</v>
      </c>
      <c r="G36" s="228">
        <f>(F36-E36)</f>
        <v>0.09516360190547979</v>
      </c>
      <c r="H36" s="684">
        <f>'[5]Quarterre'!$D$78</f>
        <v>1.7322443302665849</v>
      </c>
      <c r="I36" s="228">
        <f>F36-H36</f>
        <v>0.07752143668912481</v>
      </c>
      <c r="J36" s="257">
        <f>'[5]YTD'!$B$78</f>
        <v>1.5490755512092327</v>
      </c>
      <c r="K36" s="310">
        <f>'[5]YTD'!$C$78</f>
        <v>1.8097657669557097</v>
      </c>
      <c r="L36" s="228">
        <f>(K36-J36)</f>
        <v>0.260690215746477</v>
      </c>
      <c r="M36" s="239"/>
      <c r="O36" s="212"/>
      <c r="P36" s="265"/>
      <c r="Q36" s="266"/>
    </row>
    <row r="37" spans="3:17" ht="15">
      <c r="C37" s="239"/>
      <c r="D37" s="57" t="s">
        <v>94</v>
      </c>
      <c r="E37" s="257">
        <f>'[5]Quarterre'!$B$79</f>
        <v>22.677227920047844</v>
      </c>
      <c r="F37" s="253">
        <f>'[5]Quarterre'!$C$79</f>
        <v>11.303448270456437</v>
      </c>
      <c r="G37" s="228">
        <f>F37-E37</f>
        <v>-11.373779649591407</v>
      </c>
      <c r="H37" s="685">
        <f>'[5]Quarterre'!$D$79</f>
        <v>13.312537955734491</v>
      </c>
      <c r="I37" s="228">
        <f>F37-H37</f>
        <v>-2.009089685278054</v>
      </c>
      <c r="J37" s="257">
        <f>'[5]YTD'!$B$79</f>
        <v>20.52806641217766</v>
      </c>
      <c r="K37" s="253">
        <f>'[5]YTD'!$C$79</f>
        <v>11.303448270456437</v>
      </c>
      <c r="L37" s="228">
        <f>K37-J37</f>
        <v>-9.224618141721225</v>
      </c>
      <c r="M37" s="239"/>
      <c r="O37" s="212"/>
      <c r="P37" s="265"/>
      <c r="Q37" s="266"/>
    </row>
    <row r="38" spans="3:17" ht="13.5" customHeight="1">
      <c r="C38" s="239"/>
      <c r="D38" s="136" t="s">
        <v>80</v>
      </c>
      <c r="E38" s="686">
        <f>'[5]Quarterre'!$B$80</f>
        <v>0.30808533326426085</v>
      </c>
      <c r="F38" s="273">
        <f>'[5]Quarterre'!$C$80</f>
        <v>0.29650225337597963</v>
      </c>
      <c r="G38" s="246">
        <f>(F38-E38)*100</f>
        <v>-1.1583079888281222</v>
      </c>
      <c r="H38" s="686">
        <f>'[5]Quarterre'!$D$80</f>
        <v>0.2955722457766752</v>
      </c>
      <c r="I38" s="246">
        <f>(F38-H38)*100</f>
        <v>0.09300075993044499</v>
      </c>
      <c r="J38" s="686">
        <f>'[5]YTD'!$B$80</f>
        <v>0.28902589365295595</v>
      </c>
      <c r="K38" s="273">
        <f>'[5]YTD'!$C$80</f>
        <v>0.29650225337597963</v>
      </c>
      <c r="L38" s="246">
        <f>(K38-J38)*100</f>
        <v>0.7476359723023684</v>
      </c>
      <c r="M38" s="133"/>
      <c r="O38" s="133"/>
      <c r="P38" s="133"/>
      <c r="Q38" s="231"/>
    </row>
    <row r="39" spans="3:17" ht="4.5" customHeight="1">
      <c r="C39" s="239"/>
      <c r="D39" s="209"/>
      <c r="E39" s="209"/>
      <c r="F39" s="132"/>
      <c r="G39" s="267"/>
      <c r="H39" s="209"/>
      <c r="I39" s="259"/>
      <c r="J39" s="209"/>
      <c r="K39" s="240"/>
      <c r="L39" s="66"/>
      <c r="O39" s="133"/>
      <c r="P39" s="132"/>
      <c r="Q39" s="267"/>
    </row>
    <row r="40" spans="3:17" ht="12.75">
      <c r="C40" s="239"/>
      <c r="D40" s="282"/>
      <c r="E40" s="209"/>
      <c r="F40" s="132"/>
      <c r="G40" s="259"/>
      <c r="H40" s="209"/>
      <c r="I40" s="193"/>
      <c r="J40" s="209"/>
      <c r="K40" s="132"/>
      <c r="L40" s="259"/>
      <c r="O40" s="209"/>
      <c r="P40" s="247"/>
      <c r="Q40" s="259"/>
    </row>
    <row r="41" spans="3:17" ht="13.5" customHeight="1">
      <c r="C41" s="239"/>
      <c r="D41" s="209"/>
      <c r="E41" s="132"/>
      <c r="F41" s="262"/>
      <c r="G41" s="259"/>
      <c r="H41" s="132"/>
      <c r="I41" s="259"/>
      <c r="J41" s="132"/>
      <c r="K41" s="262"/>
      <c r="L41" s="259"/>
      <c r="O41" s="132"/>
      <c r="P41" s="262"/>
      <c r="Q41" s="259"/>
    </row>
    <row r="42" spans="1:17" ht="13.5" customHeight="1">
      <c r="A42" s="42"/>
      <c r="C42" s="239"/>
      <c r="D42" s="209"/>
      <c r="E42" s="680"/>
      <c r="F42" s="680"/>
      <c r="G42" s="266"/>
      <c r="H42" s="680"/>
      <c r="I42" s="266"/>
      <c r="J42" s="680"/>
      <c r="K42" s="680"/>
      <c r="L42" s="266"/>
      <c r="O42" s="212"/>
      <c r="P42" s="265"/>
      <c r="Q42" s="266"/>
    </row>
    <row r="43" spans="3:17" ht="12.75">
      <c r="C43" s="239"/>
      <c r="D43" s="209"/>
      <c r="E43" s="680"/>
      <c r="F43" s="265"/>
      <c r="G43" s="266"/>
      <c r="H43" s="680"/>
      <c r="I43" s="266"/>
      <c r="J43" s="680"/>
      <c r="K43" s="265"/>
      <c r="L43" s="266"/>
      <c r="N43" s="58"/>
      <c r="O43" s="212"/>
      <c r="P43" s="132"/>
      <c r="Q43" s="266"/>
    </row>
    <row r="44" spans="4:12" ht="12.75">
      <c r="D44" s="209"/>
      <c r="E44" s="209"/>
      <c r="F44" s="209"/>
      <c r="G44" s="209"/>
      <c r="H44" s="209"/>
      <c r="I44" s="209"/>
      <c r="J44" s="209"/>
      <c r="K44" s="209"/>
      <c r="L44" s="193"/>
    </row>
    <row r="45" spans="4:9" ht="12.75">
      <c r="D45" s="209"/>
      <c r="E45" s="209"/>
      <c r="F45" s="209"/>
      <c r="G45" s="209"/>
      <c r="H45" s="209"/>
      <c r="I45" s="209"/>
    </row>
    <row r="46" ht="12.75">
      <c r="J46" s="48"/>
    </row>
    <row r="47" spans="3:17" ht="12.75">
      <c r="C47" s="58"/>
      <c r="D47" s="58"/>
      <c r="E47" s="58"/>
      <c r="F47" s="58"/>
      <c r="G47" s="58"/>
      <c r="H47" s="58"/>
      <c r="I47" s="58"/>
      <c r="J47" s="60"/>
      <c r="K47" s="60"/>
      <c r="L47" s="333"/>
      <c r="N47" s="59"/>
      <c r="O47" s="58"/>
      <c r="P47" s="60"/>
      <c r="Q47" s="59"/>
    </row>
    <row r="48" spans="3:17" ht="12.75">
      <c r="C48" s="58"/>
      <c r="J48" s="42"/>
      <c r="K48" s="42"/>
      <c r="L48" s="274"/>
      <c r="M48" s="58"/>
      <c r="N48" s="59"/>
      <c r="O48" s="60"/>
      <c r="P48" s="60"/>
      <c r="Q48" s="61"/>
    </row>
    <row r="49" spans="3:17" ht="12.75">
      <c r="C49" s="58"/>
      <c r="D49" s="275" t="s">
        <v>109</v>
      </c>
      <c r="E49" s="276">
        <f>'SNC Income Statement'!C12-'OPTIMUS Balance Sheet'!E27</f>
        <v>-22.865395648367333</v>
      </c>
      <c r="F49" s="276">
        <f>'SNC Income Statement'!D12-'OPTIMUS Balance Sheet'!F27</f>
        <v>-20.68566134374482</v>
      </c>
      <c r="G49" s="276"/>
      <c r="H49" s="276">
        <f>'SNC Income Statement'!F12-'OPTIMUS Balance Sheet'!H27</f>
        <v>-16.557822022755012</v>
      </c>
      <c r="I49" s="276"/>
      <c r="J49" s="276">
        <f>'SNC Income Statement'!H12-'OPTIMUS Balance Sheet'!J27</f>
        <v>-39.15067903385213</v>
      </c>
      <c r="K49" s="276">
        <f>'SNC Income Statement'!I12-'OPTIMUS Balance Sheet'!K27</f>
        <v>-37.24348336649983</v>
      </c>
      <c r="L49" s="60"/>
      <c r="M49" s="60"/>
      <c r="N49" s="59"/>
      <c r="O49" s="60"/>
      <c r="P49" s="60"/>
      <c r="Q49" s="61"/>
    </row>
    <row r="50" spans="3:17" ht="12.75">
      <c r="C50" s="58"/>
      <c r="D50" s="277" t="s">
        <v>110</v>
      </c>
      <c r="E50" s="278">
        <f>E49-E30</f>
        <v>-53.013071898367315</v>
      </c>
      <c r="F50" s="278">
        <f>F49-F30</f>
        <v>-56.830321863744835</v>
      </c>
      <c r="G50" s="278"/>
      <c r="H50" s="278">
        <f>H49-H30</f>
        <v>-52.45318769275499</v>
      </c>
      <c r="I50" s="278"/>
      <c r="J50" s="278">
        <f>J49-J30</f>
        <v>-102.21656756385212</v>
      </c>
      <c r="K50" s="278">
        <f>K49-K30</f>
        <v>-109.28350955649984</v>
      </c>
      <c r="L50" s="59"/>
      <c r="M50" s="58"/>
      <c r="N50" s="59"/>
      <c r="O50" s="242"/>
      <c r="P50" s="58"/>
      <c r="Q50" s="59"/>
    </row>
    <row r="51" spans="3:17" ht="12.75">
      <c r="C51" s="58"/>
      <c r="D51" s="58"/>
      <c r="E51" s="58"/>
      <c r="F51" s="58"/>
      <c r="G51" s="58"/>
      <c r="H51" s="58"/>
      <c r="I51" s="58"/>
      <c r="J51" s="58"/>
      <c r="K51" s="71"/>
      <c r="L51" s="59"/>
      <c r="M51" s="58"/>
      <c r="N51" s="59"/>
      <c r="O51" s="58"/>
      <c r="P51" s="71"/>
      <c r="Q51" s="59"/>
    </row>
    <row r="52" spans="11:16" ht="12.75">
      <c r="K52" s="42"/>
      <c r="P52" s="42"/>
    </row>
    <row r="53" spans="11:16" ht="12.75">
      <c r="K53" s="42"/>
      <c r="P53" s="42"/>
    </row>
    <row r="54" spans="11:16" ht="12.75">
      <c r="K54" s="42"/>
      <c r="P54" s="42"/>
    </row>
  </sheetData>
  <sheetProtection/>
  <mergeCells count="2">
    <mergeCell ref="D2:J2"/>
    <mergeCell ref="M2:N2"/>
  </mergeCells>
  <printOptions/>
  <pageMargins left="0.17" right="0.19" top="1" bottom="1" header="0.5" footer="0.5"/>
  <pageSetup fitToHeight="1" fitToWidth="1" horizontalDpi="600" verticalDpi="600" orientation="portrait" paperSize="9" scale="73" r:id="rId2"/>
  <ignoredErrors>
    <ignoredError sqref="G28:I28 L28" formula="1"/>
  </ignoredError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57"/>
  <sheetViews>
    <sheetView showGridLines="0" zoomScalePageLayoutView="0" workbookViewId="0" topLeftCell="B20">
      <selection activeCell="D4" sqref="D4:L32"/>
    </sheetView>
  </sheetViews>
  <sheetFormatPr defaultColWidth="9.140625" defaultRowHeight="13.5" outlineLevelCol="1"/>
  <cols>
    <col min="1" max="1" width="9.140625" style="336" customWidth="1"/>
    <col min="2" max="2" width="12.57421875" style="336" customWidth="1"/>
    <col min="3" max="3" width="9.140625" style="336" customWidth="1"/>
    <col min="4" max="4" width="34.140625" style="336" customWidth="1"/>
    <col min="5" max="6" width="11.57421875" style="336" customWidth="1"/>
    <col min="7" max="7" width="9.00390625" style="337" customWidth="1"/>
    <col min="8" max="8" width="11.57421875" style="336" customWidth="1"/>
    <col min="9" max="9" width="9.00390625" style="337" customWidth="1"/>
    <col min="10" max="12" width="9.140625" style="336" customWidth="1" outlineLevel="1"/>
    <col min="13" max="16384" width="9.140625" style="336" customWidth="1"/>
  </cols>
  <sheetData>
    <row r="1" spans="1:9" s="344" customFormat="1" ht="13.5">
      <c r="A1" s="335" t="s">
        <v>57</v>
      </c>
      <c r="B1" s="335" t="s">
        <v>60</v>
      </c>
      <c r="C1" s="335" t="s">
        <v>61</v>
      </c>
      <c r="G1" s="356"/>
      <c r="I1" s="356"/>
    </row>
    <row r="2" spans="4:12" ht="13.5">
      <c r="D2" s="344"/>
      <c r="E2" s="374"/>
      <c r="F2" s="374"/>
      <c r="G2" s="375"/>
      <c r="H2" s="339"/>
      <c r="I2" s="376"/>
      <c r="J2" s="341"/>
      <c r="K2" s="341"/>
      <c r="L2" s="341"/>
    </row>
    <row r="3" spans="4:8" ht="13.5">
      <c r="D3" s="353"/>
      <c r="E3" s="362"/>
      <c r="F3" s="365"/>
      <c r="G3" s="363"/>
      <c r="H3" s="366"/>
    </row>
    <row r="4" spans="4:23" ht="13.5">
      <c r="D4" s="795" t="s">
        <v>0</v>
      </c>
      <c r="E4" s="795"/>
      <c r="F4" s="3"/>
      <c r="G4" s="4"/>
      <c r="H4" s="793"/>
      <c r="I4" s="793"/>
      <c r="J4" s="2"/>
      <c r="K4" s="2"/>
      <c r="L4" s="2"/>
      <c r="N4" s="339"/>
      <c r="O4" s="339"/>
      <c r="P4" s="339"/>
      <c r="Q4" s="339"/>
      <c r="R4" s="339"/>
      <c r="S4" s="339"/>
      <c r="T4" s="339"/>
      <c r="U4" s="339"/>
      <c r="V4" s="339"/>
      <c r="W4" s="339"/>
    </row>
    <row r="5" spans="4:23" ht="14.25" customHeight="1">
      <c r="D5" s="214" t="s">
        <v>103</v>
      </c>
      <c r="E5" s="215" t="s">
        <v>184</v>
      </c>
      <c r="F5" s="216" t="s">
        <v>185</v>
      </c>
      <c r="G5" s="217" t="s">
        <v>182</v>
      </c>
      <c r="H5" s="215" t="s">
        <v>181</v>
      </c>
      <c r="I5" s="217" t="s">
        <v>106</v>
      </c>
      <c r="J5" s="215" t="s">
        <v>186</v>
      </c>
      <c r="K5" s="216" t="s">
        <v>187</v>
      </c>
      <c r="L5" s="217" t="s">
        <v>182</v>
      </c>
      <c r="N5" s="339"/>
      <c r="O5" s="339"/>
      <c r="P5" s="339"/>
      <c r="Q5" s="339"/>
      <c r="R5" s="339"/>
      <c r="S5" s="339"/>
      <c r="T5" s="339"/>
      <c r="U5" s="339"/>
      <c r="V5" s="339"/>
      <c r="W5" s="339"/>
    </row>
    <row r="6" spans="4:23" ht="14.25" customHeight="1">
      <c r="D6" s="113" t="s">
        <v>1</v>
      </c>
      <c r="E6" s="660">
        <f>'[5]Quarterre'!$B$7/1000</f>
        <v>178.91920149</v>
      </c>
      <c r="F6" s="172">
        <f>'[5]Quarterre'!$C$7/1000</f>
        <v>175.50793278999998</v>
      </c>
      <c r="G6" s="130">
        <f>IF(E6=0,"-",IF(ABS(F6/E6-1)&gt;2,"-",IF(AND(F6&gt;=0,E6&gt;0),(F6-E6)/E6,IF(AND(F6&lt;=0,E6&lt;0),-(F6-E6)/E6,IF(AND(F6&lt;0,E6&gt;0),"-",IF(AND(F6&gt;0,E6&lt;0),"-"))))))</f>
        <v>-0.019065973196793425</v>
      </c>
      <c r="H6" s="660">
        <f>'[5]Quarterre'!$D$7/1000</f>
        <v>166.08815814999997</v>
      </c>
      <c r="I6" s="130">
        <f>IF(H6=0,"-",IF(ABS(F6/H6-1)&gt;2,"-",IF(AND(F6&gt;=0,H6&gt;0),(F6-H6)/H6,IF(AND(F6&lt;=0,H6&lt;0),-(F6-H6)/H6,IF(AND(F6&lt;0,H6&gt;0),"-",IF(AND(F6&gt;0,H6&lt;0),"-"))))))</f>
        <v>0.05671551027432485</v>
      </c>
      <c r="J6" s="660">
        <f>'[5]YTD'!$B$7/1000</f>
        <v>355.63211457</v>
      </c>
      <c r="K6" s="172">
        <f>'[5]YTD'!$C$7/1000</f>
        <v>341.59609093999995</v>
      </c>
      <c r="L6" s="130">
        <f aca="true" t="shared" si="0" ref="L6:L28">IF(J6=0,"-",IF(ABS(K6/J6-1)&gt;2,"-",IF(AND(K6&gt;=0,J6&gt;0),(K6-J6)/J6,IF(AND(K6&lt;=0,J6&lt;0),-(K6-J6)/J6,IF(AND(K6&lt;0,J6&gt;0),"-",IF(AND(K6&gt;0,J6&lt;0),"-"))))))</f>
        <v>-0.039467818160829504</v>
      </c>
      <c r="N6" s="651"/>
      <c r="O6" s="655"/>
      <c r="P6" s="652"/>
      <c r="Q6" s="653"/>
      <c r="R6" s="655"/>
      <c r="S6" s="653"/>
      <c r="T6" s="655"/>
      <c r="U6" s="652"/>
      <c r="V6" s="653"/>
      <c r="W6" s="339"/>
    </row>
    <row r="7" spans="4:23" ht="14.25" customHeight="1">
      <c r="D7" s="64" t="s">
        <v>27</v>
      </c>
      <c r="E7" s="46">
        <f>'[5]Quarterre'!$B$8/1000</f>
        <v>172.01614804</v>
      </c>
      <c r="F7" s="173">
        <f>'[5]Quarterre'!$C$8/1000</f>
        <v>167.09873692</v>
      </c>
      <c r="G7" s="47">
        <f aca="true" t="shared" si="1" ref="G7:G28">IF(E7=0,"-",IF(ABS(F7/E7-1)&gt;2,"-",IF(AND(F7&gt;=0,E7&gt;0),(F7-E7)/E7,IF(AND(F7&lt;=0,E7&lt;0),-(F7-E7)/E7,IF(AND(F7&lt;0,E7&gt;0),"-",IF(AND(F7&gt;0,E7&lt;0),"-"))))))</f>
        <v>-0.02858691568222142</v>
      </c>
      <c r="H7" s="46">
        <f>'[5]Quarterre'!$D$8/1000</f>
        <v>160.84208052999998</v>
      </c>
      <c r="I7" s="47">
        <f aca="true" t="shared" si="2" ref="I7:I16">IF(H7=0,"-",IF(ABS(F7/H7-1)&gt;2,"-",IF(AND(F7&gt;=0,H7&gt;0),(F7-H7)/H7,IF(AND(F7&lt;=0,H7&lt;0),-(F7-H7)/H7,IF(AND(F7&lt;0,H7&gt;0),"-",IF(AND(F7&gt;0,H7&lt;0),"-"))))))</f>
        <v>0.03889937489855484</v>
      </c>
      <c r="J7" s="46">
        <f>'[5]YTD'!$B$8/1000</f>
        <v>343.27439989999993</v>
      </c>
      <c r="K7" s="173">
        <f>'[5]YTD'!$C$8/1000</f>
        <v>327.94081745</v>
      </c>
      <c r="L7" s="47">
        <f t="shared" si="0"/>
        <v>-0.044668587154960575</v>
      </c>
      <c r="M7" s="348">
        <f>E7</f>
        <v>172.01614804</v>
      </c>
      <c r="N7" s="687">
        <f>F7+3.9+0.7</f>
        <v>171.69873692</v>
      </c>
      <c r="O7" s="382">
        <f>N7/M7-1</f>
        <v>-0.0018452402499222753</v>
      </c>
      <c r="P7" s="339"/>
      <c r="Q7" s="339"/>
      <c r="R7" s="339"/>
      <c r="S7" s="339"/>
      <c r="T7" s="339"/>
      <c r="U7" s="339"/>
      <c r="V7" s="339"/>
      <c r="W7" s="339"/>
    </row>
    <row r="8" spans="4:23" ht="14.25" customHeight="1">
      <c r="D8" s="608" t="s">
        <v>29</v>
      </c>
      <c r="E8" s="46">
        <f>'[5]Quarterre'!$B$9/1000</f>
        <v>133.72551268</v>
      </c>
      <c r="F8" s="173">
        <f>'[5]Quarterre'!$C$9/1000</f>
        <v>124.45713438999998</v>
      </c>
      <c r="G8" s="47">
        <f t="shared" si="1"/>
        <v>-0.0693089755593527</v>
      </c>
      <c r="H8" s="46">
        <f>'[5]Quarterre'!$D$9/1000</f>
        <v>124.06404867999998</v>
      </c>
      <c r="I8" s="47">
        <f t="shared" si="2"/>
        <v>0.0031684094964036288</v>
      </c>
      <c r="J8" s="46">
        <f>'[5]YTD'!$B$9/1000</f>
        <v>269.15266318000005</v>
      </c>
      <c r="K8" s="173">
        <f>'[5]YTD'!$C$9/1000</f>
        <v>248.52118306999998</v>
      </c>
      <c r="L8" s="47">
        <f t="shared" si="0"/>
        <v>-0.07665344963056317</v>
      </c>
      <c r="N8" s="339"/>
      <c r="O8" s="339"/>
      <c r="P8" s="339"/>
      <c r="Q8" s="339"/>
      <c r="R8" s="339"/>
      <c r="S8" s="339"/>
      <c r="T8" s="339"/>
      <c r="U8" s="339"/>
      <c r="V8" s="339"/>
      <c r="W8" s="339"/>
    </row>
    <row r="9" spans="4:23" ht="14.25" customHeight="1">
      <c r="D9" s="608" t="s">
        <v>30</v>
      </c>
      <c r="E9" s="46">
        <f>'[5]Quarterre'!$B$10/1000</f>
        <v>38.290635359999996</v>
      </c>
      <c r="F9" s="173">
        <f>'[5]Quarterre'!$C$10/1000</f>
        <v>42.64160253000001</v>
      </c>
      <c r="G9" s="47">
        <f t="shared" si="1"/>
        <v>0.11363005938901745</v>
      </c>
      <c r="H9" s="46">
        <f>'[5]Quarterre'!$D$10/1000</f>
        <v>36.77803185</v>
      </c>
      <c r="I9" s="47">
        <f t="shared" si="2"/>
        <v>0.15943133400707002</v>
      </c>
      <c r="J9" s="46">
        <f>'[5]YTD'!$B$10/1000</f>
        <v>74.12173671999999</v>
      </c>
      <c r="K9" s="173">
        <f>'[5]YTD'!$C$10/1000</f>
        <v>79.41963438</v>
      </c>
      <c r="L9" s="47">
        <f t="shared" si="0"/>
        <v>0.07147562772325741</v>
      </c>
      <c r="N9" s="339"/>
      <c r="O9" s="339"/>
      <c r="P9" s="339"/>
      <c r="Q9" s="339"/>
      <c r="R9" s="339"/>
      <c r="S9" s="339"/>
      <c r="T9" s="339"/>
      <c r="U9" s="339"/>
      <c r="V9" s="339"/>
      <c r="W9" s="339"/>
    </row>
    <row r="10" spans="4:23" ht="14.25" customHeight="1">
      <c r="D10" s="64" t="s">
        <v>28</v>
      </c>
      <c r="E10" s="46">
        <f>'[5]Quarterre'!$B$11/1000</f>
        <v>6.90305345</v>
      </c>
      <c r="F10" s="173">
        <f>'[5]Quarterre'!$C$11/1000</f>
        <v>8.40919587</v>
      </c>
      <c r="G10" s="47">
        <f t="shared" si="1"/>
        <v>0.21818495697726342</v>
      </c>
      <c r="H10" s="46">
        <f>'[5]Quarterre'!$D$11/1000</f>
        <v>5.246077620000001</v>
      </c>
      <c r="I10" s="61">
        <f t="shared" si="2"/>
        <v>0.6029491896843108</v>
      </c>
      <c r="J10" s="46">
        <f>'[5]YTD'!$B$11/1000</f>
        <v>12.357714670000002</v>
      </c>
      <c r="K10" s="173">
        <f>'[5]YTD'!$C$11/1000</f>
        <v>13.655273489999999</v>
      </c>
      <c r="L10" s="47">
        <f t="shared" si="0"/>
        <v>0.10499990124792201</v>
      </c>
      <c r="N10" s="339"/>
      <c r="O10" s="339"/>
      <c r="P10" s="339"/>
      <c r="Q10" s="339"/>
      <c r="R10" s="339"/>
      <c r="S10" s="339"/>
      <c r="T10" s="339"/>
      <c r="U10" s="339"/>
      <c r="V10" s="339"/>
      <c r="W10" s="339"/>
    </row>
    <row r="11" spans="4:23" ht="14.25" customHeight="1">
      <c r="D11" s="312" t="s">
        <v>10</v>
      </c>
      <c r="E11" s="313">
        <f>'[5]Quarterre'!$B$12/1000</f>
        <v>3.30449875</v>
      </c>
      <c r="F11" s="661">
        <f>'[5]Quarterre'!$C$12/1000</f>
        <v>2.8764415299999975</v>
      </c>
      <c r="G11" s="314">
        <f t="shared" si="1"/>
        <v>-0.129537715818474</v>
      </c>
      <c r="H11" s="313">
        <f>'[5]Quarterre'!$D$12/1000</f>
        <v>2.82369212</v>
      </c>
      <c r="I11" s="314">
        <f t="shared" si="2"/>
        <v>0.01868100619978266</v>
      </c>
      <c r="J11" s="313">
        <f>'[5]YTD'!$B$12/1000</f>
        <v>5.93500172</v>
      </c>
      <c r="K11" s="661">
        <f>'[5]YTD'!$C$12/1000</f>
        <v>5.700133649999998</v>
      </c>
      <c r="L11" s="314">
        <f t="shared" si="0"/>
        <v>-0.03957337859036069</v>
      </c>
      <c r="N11" s="339"/>
      <c r="O11" s="339"/>
      <c r="P11" s="339"/>
      <c r="Q11" s="339"/>
      <c r="R11" s="339"/>
      <c r="S11" s="339"/>
      <c r="T11" s="339"/>
      <c r="U11" s="339"/>
      <c r="V11" s="339"/>
      <c r="W11" s="339"/>
    </row>
    <row r="12" spans="4:23" ht="14.25" customHeight="1">
      <c r="D12" s="117" t="s">
        <v>13</v>
      </c>
      <c r="E12" s="114">
        <f>SUM(E13:E16)</f>
        <v>118.74827599000001</v>
      </c>
      <c r="F12" s="172">
        <f>SUM(F13:F16)</f>
        <v>114.93824799999999</v>
      </c>
      <c r="G12" s="115">
        <f t="shared" si="1"/>
        <v>-0.03208491203965666</v>
      </c>
      <c r="H12" s="114">
        <f>SUM(H13:H16)</f>
        <v>109.66486536</v>
      </c>
      <c r="I12" s="118">
        <f t="shared" si="2"/>
        <v>0.048086345819957105</v>
      </c>
      <c r="J12" s="114">
        <f>SUM(J13:J16)</f>
        <v>239.68877972</v>
      </c>
      <c r="K12" s="172">
        <f>SUM(K13:K16)</f>
        <v>224.60311335999998</v>
      </c>
      <c r="L12" s="115">
        <f t="shared" si="0"/>
        <v>-0.06293855881624008</v>
      </c>
      <c r="M12" s="348"/>
      <c r="N12" s="357">
        <f>K12-J12</f>
        <v>-15.085666360000033</v>
      </c>
      <c r="O12" s="382"/>
      <c r="P12" s="339"/>
      <c r="Q12" s="339"/>
      <c r="R12" s="339"/>
      <c r="S12" s="339"/>
      <c r="T12" s="339"/>
      <c r="U12" s="339"/>
      <c r="V12" s="339"/>
      <c r="W12" s="339"/>
    </row>
    <row r="13" spans="4:23" ht="14.25" customHeight="1">
      <c r="D13" s="121" t="s">
        <v>14</v>
      </c>
      <c r="E13" s="236">
        <f>'[5]Quarterre'!$B$23/1000</f>
        <v>10.998063550000001</v>
      </c>
      <c r="F13" s="175">
        <f>'[5]Quarterre'!$C$23/1000</f>
        <v>11.59544959</v>
      </c>
      <c r="G13" s="123">
        <f t="shared" si="1"/>
        <v>0.05431738389982281</v>
      </c>
      <c r="H13" s="236">
        <f>'[5]Quarterre'!$D$23/1000</f>
        <v>11.472632500000001</v>
      </c>
      <c r="I13" s="123">
        <f t="shared" si="2"/>
        <v>0.0107052230601824</v>
      </c>
      <c r="J13" s="236">
        <f>'[5]YTD'!$B$23/1000</f>
        <v>23.982397279999997</v>
      </c>
      <c r="K13" s="175">
        <f>'[5]YTD'!$C$23/1000</f>
        <v>23.068082090000004</v>
      </c>
      <c r="L13" s="123">
        <f t="shared" si="0"/>
        <v>-0.03812442848499059</v>
      </c>
      <c r="N13" s="339"/>
      <c r="O13" s="339"/>
      <c r="P13" s="339"/>
      <c r="Q13" s="339"/>
      <c r="R13" s="339"/>
      <c r="S13" s="339"/>
      <c r="T13" s="339"/>
      <c r="U13" s="339"/>
      <c r="V13" s="339"/>
      <c r="W13" s="339"/>
    </row>
    <row r="14" spans="4:23" ht="14.25" customHeight="1">
      <c r="D14" s="58" t="s">
        <v>167</v>
      </c>
      <c r="E14" s="132">
        <f>'[5]Quarterre'!$B$24/1000</f>
        <v>58.558947530000005</v>
      </c>
      <c r="F14" s="176">
        <f>'[5]Quarterre'!$C$24/1000</f>
        <v>60.64901174</v>
      </c>
      <c r="G14" s="61">
        <f t="shared" si="1"/>
        <v>0.03569162866066275</v>
      </c>
      <c r="H14" s="132">
        <f>'[5]Quarterre'!$D$24/1000</f>
        <v>56.645944689999986</v>
      </c>
      <c r="I14" s="61">
        <f t="shared" si="2"/>
        <v>0.07066820179109301</v>
      </c>
      <c r="J14" s="132">
        <f>'[5]YTD'!$B$24/1000</f>
        <v>117.01974769</v>
      </c>
      <c r="K14" s="176">
        <f>'[5]YTD'!$C$24/1000</f>
        <v>117.29495642999998</v>
      </c>
      <c r="L14" s="61">
        <f t="shared" si="0"/>
        <v>0.0023518145050957107</v>
      </c>
      <c r="N14" s="339"/>
      <c r="O14" s="339"/>
      <c r="P14" s="339"/>
      <c r="Q14" s="339"/>
      <c r="R14" s="339"/>
      <c r="S14" s="339"/>
      <c r="T14" s="339"/>
      <c r="U14" s="339"/>
      <c r="V14" s="339"/>
      <c r="W14" s="339"/>
    </row>
    <row r="15" spans="4:23" ht="15">
      <c r="D15" s="58" t="s">
        <v>168</v>
      </c>
      <c r="E15" s="132">
        <f>'[5]Quarterre'!$B$25/1000</f>
        <v>17.72512356</v>
      </c>
      <c r="F15" s="176">
        <f>'[5]Quarterre'!$C$25/1000</f>
        <v>17.31261502</v>
      </c>
      <c r="G15" s="61">
        <f t="shared" si="1"/>
        <v>-0.023272533960265438</v>
      </c>
      <c r="H15" s="132">
        <f>'[5]Quarterre'!$D$25/1000</f>
        <v>13.12120538</v>
      </c>
      <c r="I15" s="61">
        <f t="shared" si="2"/>
        <v>0.31943785030518285</v>
      </c>
      <c r="J15" s="132">
        <f>'[5]YTD'!$B$25/1000</f>
        <v>34.90496834</v>
      </c>
      <c r="K15" s="176">
        <f>'[5]YTD'!$C$25/1000</f>
        <v>30.4338204</v>
      </c>
      <c r="L15" s="61">
        <f t="shared" si="0"/>
        <v>-0.1280948859900901</v>
      </c>
      <c r="N15" s="339"/>
      <c r="O15" s="339"/>
      <c r="P15" s="339"/>
      <c r="Q15" s="339"/>
      <c r="R15" s="339"/>
      <c r="S15" s="339"/>
      <c r="T15" s="339"/>
      <c r="U15" s="339"/>
      <c r="V15" s="339"/>
      <c r="W15" s="339"/>
    </row>
    <row r="16" spans="4:23" ht="14.25" customHeight="1">
      <c r="D16" s="119" t="s">
        <v>169</v>
      </c>
      <c r="E16" s="134">
        <f>'[5]Quarterre'!$B$26/1000</f>
        <v>31.46614135</v>
      </c>
      <c r="F16" s="177">
        <f>'[5]Quarterre'!$C$26/1000-1.3</f>
        <v>25.381171649999995</v>
      </c>
      <c r="G16" s="120">
        <f t="shared" si="1"/>
        <v>-0.19338150274978044</v>
      </c>
      <c r="H16" s="134">
        <f>'[5]Quarterre'!$D$26/1000</f>
        <v>28.42508279</v>
      </c>
      <c r="I16" s="120">
        <f t="shared" si="2"/>
        <v>-0.10708539223923948</v>
      </c>
      <c r="J16" s="134">
        <f>'[5]YTD'!$B$26/1000</f>
        <v>63.78166641000001</v>
      </c>
      <c r="K16" s="177">
        <f>'[5]YTD'!$C$26/1000-1.3</f>
        <v>53.80625444</v>
      </c>
      <c r="L16" s="120">
        <f t="shared" si="0"/>
        <v>-0.15639936256723477</v>
      </c>
      <c r="N16" s="339"/>
      <c r="O16" s="339"/>
      <c r="P16" s="339"/>
      <c r="Q16" s="339"/>
      <c r="R16" s="339"/>
      <c r="S16" s="339"/>
      <c r="T16" s="339"/>
      <c r="U16" s="339"/>
      <c r="V16" s="339"/>
      <c r="W16" s="339"/>
    </row>
    <row r="17" spans="4:23" ht="14.25" customHeight="1" hidden="1" collapsed="1">
      <c r="D17" s="124" t="s">
        <v>87</v>
      </c>
      <c r="E17" s="235" t="e">
        <f>+#REF!+E18</f>
        <v>#REF!</v>
      </c>
      <c r="F17" s="174" t="e">
        <f>+#REF!+F18</f>
        <v>#REF!</v>
      </c>
      <c r="G17" s="125" t="e">
        <f t="shared" si="1"/>
        <v>#REF!</v>
      </c>
      <c r="H17" s="235" t="e">
        <f>+#REF!+H18</f>
        <v>#REF!</v>
      </c>
      <c r="I17" s="125" t="e">
        <f>IF(H17=0,"-",IF(ABS(F17/H17-1)&gt;2,"-",IF(AND(F17&gt;=0,H17&gt;0),(F17-H17)/H17,IF(AND(F17&lt;=0,H17&lt;0),-(F17-H17)/H17,IF(AND(F17&lt;0,H17&gt;0),"-",IF(AND(F17&gt;0,H17&lt;0),"-"))))))</f>
        <v>#REF!</v>
      </c>
      <c r="J17" s="235" t="e">
        <f>+#REF!+J18</f>
        <v>#REF!</v>
      </c>
      <c r="K17" s="174" t="e">
        <f>+#REF!+K18</f>
        <v>#REF!</v>
      </c>
      <c r="L17" s="125" t="e">
        <f t="shared" si="0"/>
        <v>#REF!</v>
      </c>
      <c r="N17" s="339"/>
      <c r="O17" s="339"/>
      <c r="P17" s="339"/>
      <c r="Q17" s="339"/>
      <c r="R17" s="339"/>
      <c r="S17" s="339"/>
      <c r="T17" s="339"/>
      <c r="U17" s="339"/>
      <c r="V17" s="339"/>
      <c r="W17" s="339"/>
    </row>
    <row r="18" spans="4:23" ht="14.25" customHeight="1">
      <c r="D18" s="117" t="s">
        <v>188</v>
      </c>
      <c r="E18" s="610">
        <f>'[5]Quarterre'!$B$28/1000</f>
        <v>63.47542424999998</v>
      </c>
      <c r="F18" s="657">
        <f>'[5]Quarterre'!$C$28/1000+1.314</f>
        <v>63.46012632000002</v>
      </c>
      <c r="G18" s="611">
        <f t="shared" si="1"/>
        <v>-0.00024100555735883958</v>
      </c>
      <c r="H18" s="610">
        <f>'[5]Quarterre'!$D$28/1000</f>
        <v>59.24698490999998</v>
      </c>
      <c r="I18" s="611">
        <f>IF(H18=0,"-",IF(ABS(F18/H18-1)&gt;2,"-",IF(AND(F18&gt;=0,H18&gt;0),(F18-H18)/H18,IF(AND(F18&lt;=0,H18&lt;0),-(F18-H18)/H18,IF(AND(F18&lt;0,H18&gt;0),"-",IF(AND(F18&gt;0,H18&lt;0),"-"))))))</f>
        <v>0.07111149059146346</v>
      </c>
      <c r="J18" s="610">
        <f>'[5]YTD'!$B$28/1000</f>
        <v>121.87833656999999</v>
      </c>
      <c r="K18" s="657">
        <f>'[5]YTD'!$C$28/1000+1.314</f>
        <v>122.70711123000001</v>
      </c>
      <c r="L18" s="611">
        <f t="shared" si="0"/>
        <v>0.006800016174523524</v>
      </c>
      <c r="N18" s="357"/>
      <c r="O18" s="339"/>
      <c r="P18" s="339"/>
      <c r="Q18" s="339"/>
      <c r="R18" s="339"/>
      <c r="S18" s="339"/>
      <c r="T18" s="339"/>
      <c r="U18" s="339"/>
      <c r="V18" s="339"/>
      <c r="W18" s="339"/>
    </row>
    <row r="19" spans="4:23" ht="14.25" customHeight="1">
      <c r="D19" s="119" t="s">
        <v>190</v>
      </c>
      <c r="E19" s="311">
        <f>E18/E6</f>
        <v>0.35477144834869884</v>
      </c>
      <c r="F19" s="612">
        <f>F18/F6</f>
        <v>0.3615798175683135</v>
      </c>
      <c r="G19" s="229">
        <f>(F19-E19)*100</f>
        <v>0.6808369219614641</v>
      </c>
      <c r="H19" s="311">
        <f>H18/H6</f>
        <v>0.3567201031664881</v>
      </c>
      <c r="I19" s="229">
        <f>(F19-H19)*100</f>
        <v>0.4859714401825366</v>
      </c>
      <c r="J19" s="311">
        <f>J18/J6</f>
        <v>0.34270902873146</v>
      </c>
      <c r="K19" s="612">
        <f>K18/K6</f>
        <v>0.3592169655464618</v>
      </c>
      <c r="L19" s="229">
        <f>(K19-J19)*100</f>
        <v>1.6507936815001845</v>
      </c>
      <c r="M19" s="377"/>
      <c r="N19" s="339"/>
      <c r="O19" s="339"/>
      <c r="P19" s="339"/>
      <c r="Q19" s="339"/>
      <c r="R19" s="339"/>
      <c r="S19" s="339"/>
      <c r="T19" s="339"/>
      <c r="U19" s="339"/>
      <c r="V19" s="339"/>
      <c r="W19" s="339"/>
    </row>
    <row r="20" spans="4:23" ht="6" customHeight="1">
      <c r="D20" s="58"/>
      <c r="E20" s="127"/>
      <c r="F20" s="176"/>
      <c r="G20" s="62"/>
      <c r="H20" s="127"/>
      <c r="I20" s="61"/>
      <c r="J20" s="127"/>
      <c r="K20" s="176"/>
      <c r="L20" s="62"/>
      <c r="N20" s="357"/>
      <c r="O20" s="339"/>
      <c r="P20" s="339"/>
      <c r="Q20" s="339"/>
      <c r="R20" s="339"/>
      <c r="S20" s="339"/>
      <c r="T20" s="339"/>
      <c r="U20" s="339"/>
      <c r="V20" s="339"/>
      <c r="W20" s="339"/>
    </row>
    <row r="21" spans="4:23" ht="14.25" customHeight="1">
      <c r="D21" s="58" t="s">
        <v>189</v>
      </c>
      <c r="E21" s="134">
        <v>0</v>
      </c>
      <c r="F21" s="177">
        <v>1.314</v>
      </c>
      <c r="G21" s="120" t="str">
        <f t="shared" si="1"/>
        <v>-</v>
      </c>
      <c r="H21" s="134">
        <v>0</v>
      </c>
      <c r="I21" s="120" t="str">
        <f>IF(H21=0,"-",IF(ABS(F21/H21-1)&gt;2,"-",IF(AND(F21&gt;=0,H21&gt;0),(F21-H21)/H21,IF(AND(F21&lt;=0,H21&lt;0),-(F21-H21)/H21,IF(AND(F21&lt;0,H21&gt;0),"-",IF(AND(F21&gt;0,H21&lt;0),"-"))))))</f>
        <v>-</v>
      </c>
      <c r="J21" s="134">
        <v>0</v>
      </c>
      <c r="K21" s="177">
        <v>1.314</v>
      </c>
      <c r="L21" s="120" t="str">
        <f t="shared" si="0"/>
        <v>-</v>
      </c>
      <c r="M21" s="377"/>
      <c r="N21" s="339"/>
      <c r="O21" s="339"/>
      <c r="P21" s="339"/>
      <c r="Q21" s="339"/>
      <c r="R21" s="339"/>
      <c r="S21" s="339"/>
      <c r="T21" s="339"/>
      <c r="U21" s="339"/>
      <c r="V21" s="339"/>
      <c r="W21" s="339"/>
    </row>
    <row r="22" spans="4:23" ht="14.25" customHeight="1">
      <c r="D22" s="124" t="s">
        <v>2</v>
      </c>
      <c r="E22" s="610">
        <f>'[5]Quarterre'!$B$28/1000</f>
        <v>63.47542424999998</v>
      </c>
      <c r="F22" s="657">
        <f>'[5]Quarterre'!$C$28/1000</f>
        <v>62.14612632000002</v>
      </c>
      <c r="G22" s="611">
        <f>IF(E22=0,"-",IF(ABS(F22/E22-1)&gt;2,"-",IF(AND(F22&gt;=0,E22&gt;0),(F22-E22)/E22,IF(AND(F22&lt;=0,E22&lt;0),-(F22-E22)/E22,IF(AND(F22&lt;0,E22&gt;0),"-",IF(AND(F22&gt;0,E22&lt;0),"-"))))))</f>
        <v>-0.020941930608679004</v>
      </c>
      <c r="H22" s="610">
        <f>'[5]Quarterre'!$D$28/1000</f>
        <v>59.24698490999998</v>
      </c>
      <c r="I22" s="611">
        <f>IF(H22=0,"-",IF(ABS(F22/H22-1)&gt;2,"-",IF(AND(F22&gt;=0,H22&gt;0),(F22-H22)/H22,IF(AND(F22&lt;=0,H22&lt;0),-(F22-H22)/H22,IF(AND(F22&lt;0,H22&gt;0),"-",IF(AND(F22&gt;0,H22&lt;0),"-"))))))</f>
        <v>0.04893314679901476</v>
      </c>
      <c r="J22" s="610">
        <f>'[5]YTD'!$B$28/1000</f>
        <v>121.87833656999999</v>
      </c>
      <c r="K22" s="657">
        <f>'[5]YTD'!$C$28/1000</f>
        <v>121.39311123000002</v>
      </c>
      <c r="L22" s="611">
        <f>IF(J22=0,"-",IF(ABS(K22/J22-1)&gt;2,"-",IF(AND(K22&gt;=0,J22&gt;0),(K22-J22)/J22,IF(AND(K22&lt;=0,J22&lt;0),-(K22-J22)/J22,IF(AND(K22&lt;0,J22&gt;0),"-",IF(AND(K22&gt;0,J22&lt;0),"-"))))))</f>
        <v>-0.003981227129082823</v>
      </c>
      <c r="M22" s="377"/>
      <c r="N22" s="339"/>
      <c r="O22" s="339"/>
      <c r="P22" s="339"/>
      <c r="Q22" s="339"/>
      <c r="R22" s="339"/>
      <c r="S22" s="339"/>
      <c r="T22" s="339"/>
      <c r="U22" s="339"/>
      <c r="V22" s="339"/>
      <c r="W22" s="339"/>
    </row>
    <row r="23" spans="4:23" ht="16.5" customHeight="1">
      <c r="D23" s="119" t="s">
        <v>7</v>
      </c>
      <c r="E23" s="311">
        <f>'[5]Quarterre'!$B$29</f>
        <v>0.35477144834869884</v>
      </c>
      <c r="F23" s="612">
        <f>F22/F6</f>
        <v>0.354092976494456</v>
      </c>
      <c r="G23" s="229">
        <f>(F23-E23)*100</f>
        <v>-0.0678471854242857</v>
      </c>
      <c r="H23" s="311">
        <f>'[5]Quarterre'!$D$29</f>
        <v>0.35672010316648806</v>
      </c>
      <c r="I23" s="229">
        <f>(F23-H23)*100</f>
        <v>-0.26271266720320763</v>
      </c>
      <c r="J23" s="311">
        <f>'[5]YTD'!$B$29</f>
        <v>0.34270902873146</v>
      </c>
      <c r="K23" s="612">
        <f>K22/K6</f>
        <v>0.35537031731233204</v>
      </c>
      <c r="L23" s="229">
        <f>(K23-J23)*100</f>
        <v>1.2661288580872065</v>
      </c>
      <c r="N23" s="357"/>
      <c r="O23" s="339"/>
      <c r="P23" s="339"/>
      <c r="Q23" s="339"/>
      <c r="R23" s="339"/>
      <c r="S23" s="339"/>
      <c r="T23" s="339"/>
      <c r="U23" s="339"/>
      <c r="V23" s="339"/>
      <c r="W23" s="339"/>
    </row>
    <row r="24" spans="4:23" ht="6" customHeight="1">
      <c r="D24" s="58"/>
      <c r="E24" s="127"/>
      <c r="F24" s="176"/>
      <c r="G24" s="62"/>
      <c r="H24" s="127"/>
      <c r="I24" s="61"/>
      <c r="J24" s="127"/>
      <c r="K24" s="176"/>
      <c r="L24" s="62"/>
      <c r="N24" s="357"/>
      <c r="O24" s="339"/>
      <c r="P24" s="339"/>
      <c r="Q24" s="339"/>
      <c r="R24" s="339"/>
      <c r="S24" s="339"/>
      <c r="T24" s="339"/>
      <c r="U24" s="339"/>
      <c r="V24" s="339"/>
      <c r="W24" s="339"/>
    </row>
    <row r="25" spans="4:23" ht="14.25" customHeight="1">
      <c r="D25" s="16" t="s">
        <v>95</v>
      </c>
      <c r="E25" s="46">
        <f>'[5]Quarterre'!$B$43/1000</f>
        <v>33.327748</v>
      </c>
      <c r="F25" s="173">
        <f>'[5]Quarterre'!$C$43/1000</f>
        <v>26.001465800000002</v>
      </c>
      <c r="G25" s="61">
        <f t="shared" si="1"/>
        <v>-0.21982529992725575</v>
      </c>
      <c r="H25" s="46">
        <f>'[5]Quarterre'!$D$43/1000</f>
        <v>23.35161924</v>
      </c>
      <c r="I25" s="61">
        <f>IF(H25=0,"-",IF(ABS(F25/H25-1)&gt;2,"-",IF(AND(F25&gt;=0,H25&gt;0),(F25-H25)/H25,IF(AND(F25&lt;=0,H25&lt;0),-(F25-H25)/H25,IF(AND(F25&lt;0,H25&gt;0),"-",IF(AND(F25&gt;0,H25&lt;0),"-"))))))</f>
        <v>0.11347592356511892</v>
      </c>
      <c r="J25" s="46">
        <f>'[5]YTD'!$B$43/1000</f>
        <v>58.81244803999999</v>
      </c>
      <c r="K25" s="180">
        <f>'[5]YTD'!$C$43/1000</f>
        <v>49.35308504</v>
      </c>
      <c r="L25" s="61">
        <f t="shared" si="0"/>
        <v>-0.16083947047343466</v>
      </c>
      <c r="N25" s="339"/>
      <c r="O25" s="339"/>
      <c r="P25" s="339"/>
      <c r="Q25" s="339"/>
      <c r="R25" s="339"/>
      <c r="S25" s="339"/>
      <c r="T25" s="339"/>
      <c r="U25" s="339"/>
      <c r="V25" s="339"/>
      <c r="W25" s="339"/>
    </row>
    <row r="26" spans="4:23" ht="14.25" customHeight="1">
      <c r="D26" s="58" t="s">
        <v>64</v>
      </c>
      <c r="E26" s="133">
        <f>E25/E6</f>
        <v>0.18627261759751776</v>
      </c>
      <c r="F26" s="271">
        <f>F25/F6</f>
        <v>0.14814980375338055</v>
      </c>
      <c r="G26" s="227">
        <f>(F26-E26)*100</f>
        <v>-3.812281384413721</v>
      </c>
      <c r="H26" s="133">
        <f>H25/H6</f>
        <v>0.14059773737095901</v>
      </c>
      <c r="I26" s="227">
        <f>(F26-H26)*100</f>
        <v>0.7552066382421535</v>
      </c>
      <c r="J26" s="133">
        <f>J25/J6</f>
        <v>0.16537440132793121</v>
      </c>
      <c r="K26" s="181">
        <f>K25/K6</f>
        <v>0.14447789757836743</v>
      </c>
      <c r="L26" s="227">
        <f>(K26-J26)*100</f>
        <v>-2.089650374956378</v>
      </c>
      <c r="M26" s="377"/>
      <c r="N26" s="357"/>
      <c r="O26" s="339"/>
      <c r="P26" s="339"/>
      <c r="Q26" s="339"/>
      <c r="R26" s="339"/>
      <c r="S26" s="339"/>
      <c r="T26" s="339"/>
      <c r="U26" s="339"/>
      <c r="V26" s="339"/>
      <c r="W26" s="339"/>
    </row>
    <row r="27" spans="4:23" ht="14.25" customHeight="1">
      <c r="D27" s="58" t="s">
        <v>66</v>
      </c>
      <c r="E27" s="249">
        <f>E22-E25</f>
        <v>30.147676249999982</v>
      </c>
      <c r="F27" s="173">
        <f>F22-F25</f>
        <v>36.144660520000016</v>
      </c>
      <c r="G27" s="61">
        <f t="shared" si="1"/>
        <v>0.19892028228875644</v>
      </c>
      <c r="H27" s="249">
        <f>H22-H25</f>
        <v>35.895365669999975</v>
      </c>
      <c r="I27" s="61">
        <f>IF(H27=0,"-",IF(ABS(F27/H27-1)&gt;2,"-",IF(AND(F27&gt;=0,H27&gt;0),(F27-H27)/H27,IF(AND(F27&lt;=0,H27&lt;0),-(F27-H27)/H27,IF(AND(F27&lt;0,H27&gt;0),"-",IF(AND(F27&gt;0,H27&lt;0),"-"))))))</f>
        <v>0.006945042774933823</v>
      </c>
      <c r="J27" s="249">
        <f>J22-J25</f>
        <v>63.065888529999995</v>
      </c>
      <c r="K27" s="176">
        <f>K22-K25</f>
        <v>72.04002619000002</v>
      </c>
      <c r="L27" s="61">
        <f t="shared" si="0"/>
        <v>0.14229780740710712</v>
      </c>
      <c r="N27" s="339"/>
      <c r="O27" s="339"/>
      <c r="P27" s="339"/>
      <c r="Q27" s="339"/>
      <c r="R27" s="339"/>
      <c r="S27" s="339"/>
      <c r="T27" s="339"/>
      <c r="U27" s="339"/>
      <c r="V27" s="339"/>
      <c r="W27" s="339"/>
    </row>
    <row r="28" spans="4:23" ht="14.25" customHeight="1">
      <c r="D28" s="609" t="s">
        <v>65</v>
      </c>
      <c r="E28" s="614">
        <f>'[5]Quarterre'!$B$40/1000</f>
        <v>34.378056490000006</v>
      </c>
      <c r="F28" s="615">
        <f>'[5]Quarterre'!$C$40/1000</f>
        <v>26.001465800000002</v>
      </c>
      <c r="G28" s="656">
        <f t="shared" si="1"/>
        <v>-0.24366097287776034</v>
      </c>
      <c r="H28" s="614">
        <f>'[5]Quarterre'!$D$40/1000</f>
        <v>23.35161924</v>
      </c>
      <c r="I28" s="656">
        <f>IF(H28=0,"-",IF(ABS(F28/H28-1)&gt;2,"-",IF(AND(F28&gt;=0,H28&gt;0),(F28-H28)/H28,IF(AND(F28&lt;=0,H28&lt;0),-(F28-H28)/H28,IF(AND(F28&lt;0,H28&gt;0),"-",IF(AND(F28&gt;0,H28&lt;0),"-"))))))</f>
        <v>0.11347592356511892</v>
      </c>
      <c r="J28" s="614">
        <f>'[5]YTD'!$B$40/1000</f>
        <v>59.86275653</v>
      </c>
      <c r="K28" s="615">
        <f>'[5]YTD'!$C$40/1000</f>
        <v>49.35308504</v>
      </c>
      <c r="L28" s="656">
        <f t="shared" si="0"/>
        <v>-0.17556277223440442</v>
      </c>
      <c r="N28" s="339"/>
      <c r="O28" s="339"/>
      <c r="P28" s="339"/>
      <c r="Q28" s="339"/>
      <c r="R28" s="339"/>
      <c r="S28" s="339"/>
      <c r="T28" s="339"/>
      <c r="U28" s="339"/>
      <c r="V28" s="339"/>
      <c r="W28" s="339"/>
    </row>
    <row r="29" spans="4:13" s="380" customFormat="1" ht="14.25" customHeight="1">
      <c r="D29" s="117"/>
      <c r="E29" s="247"/>
      <c r="F29" s="240"/>
      <c r="G29" s="238"/>
      <c r="H29" s="247"/>
      <c r="I29" s="238"/>
      <c r="J29" s="247"/>
      <c r="K29" s="240"/>
      <c r="L29" s="238"/>
      <c r="M29" s="417"/>
    </row>
    <row r="30" spans="4:12" ht="13.5" hidden="1">
      <c r="D30" s="646"/>
      <c r="E30" s="647"/>
      <c r="F30" s="647"/>
      <c r="G30" s="648"/>
      <c r="H30" s="647"/>
      <c r="I30" s="649"/>
      <c r="J30" s="647"/>
      <c r="K30" s="647"/>
      <c r="L30" s="650"/>
    </row>
    <row r="31" spans="4:12" ht="13.5" hidden="1">
      <c r="D31" s="646"/>
      <c r="E31" s="647"/>
      <c r="F31" s="647"/>
      <c r="G31" s="648"/>
      <c r="H31" s="647"/>
      <c r="I31" s="649"/>
      <c r="J31" s="647"/>
      <c r="K31" s="647"/>
      <c r="L31" s="650"/>
    </row>
    <row r="32" spans="4:14" ht="14.25" customHeight="1">
      <c r="D32" s="646"/>
      <c r="E32" s="647"/>
      <c r="F32" s="647"/>
      <c r="G32" s="648"/>
      <c r="H32" s="647"/>
      <c r="I32" s="648"/>
      <c r="J32" s="647"/>
      <c r="K32" s="647"/>
      <c r="L32" s="650"/>
      <c r="M32" s="340"/>
      <c r="N32" s="348"/>
    </row>
    <row r="33" spans="4:12" s="380" customFormat="1" ht="13.5">
      <c r="D33" s="651"/>
      <c r="E33" s="655"/>
      <c r="F33" s="647"/>
      <c r="G33" s="653"/>
      <c r="H33" s="655"/>
      <c r="I33" s="653"/>
      <c r="J33" s="655"/>
      <c r="K33" s="647"/>
      <c r="L33" s="653"/>
    </row>
    <row r="34" spans="4:12" ht="13.5">
      <c r="D34" s="654"/>
      <c r="E34" s="339"/>
      <c r="F34" s="339"/>
      <c r="G34" s="376"/>
      <c r="H34" s="339"/>
      <c r="I34" s="376"/>
      <c r="J34" s="339"/>
      <c r="K34" s="339"/>
      <c r="L34" s="339"/>
    </row>
    <row r="35" spans="4:12" ht="13.5">
      <c r="D35" s="424"/>
      <c r="E35" s="340"/>
      <c r="F35" s="340"/>
      <c r="G35" s="364"/>
      <c r="H35" s="340"/>
      <c r="I35" s="364"/>
      <c r="J35" s="340"/>
      <c r="K35" s="340"/>
      <c r="L35" s="340"/>
    </row>
    <row r="36" spans="7:9" s="339" customFormat="1" ht="13.5">
      <c r="G36" s="376"/>
      <c r="I36" s="376"/>
    </row>
    <row r="37" spans="5:12" s="339" customFormat="1" ht="13.5">
      <c r="E37" s="357"/>
      <c r="F37" s="357"/>
      <c r="G37" s="370"/>
      <c r="H37" s="357"/>
      <c r="I37" s="370"/>
      <c r="J37" s="357">
        <v>110.4</v>
      </c>
      <c r="K37" s="357"/>
      <c r="L37" s="381"/>
    </row>
    <row r="38" spans="5:12" s="339" customFormat="1" ht="13.5">
      <c r="E38" s="382"/>
      <c r="F38" s="382"/>
      <c r="G38" s="383"/>
      <c r="H38" s="382"/>
      <c r="I38" s="383"/>
      <c r="J38" s="357">
        <f>J18-J37</f>
        <v>11.478336569999982</v>
      </c>
      <c r="K38" s="382"/>
      <c r="L38" s="383"/>
    </row>
    <row r="39" spans="5:12" s="339" customFormat="1" ht="13.5">
      <c r="E39" s="357"/>
      <c r="F39" s="357"/>
      <c r="G39" s="370"/>
      <c r="H39" s="357"/>
      <c r="I39" s="370"/>
      <c r="J39" s="357"/>
      <c r="K39" s="357"/>
      <c r="L39" s="381"/>
    </row>
    <row r="40" spans="5:12" s="339" customFormat="1" ht="13.5">
      <c r="E40" s="357"/>
      <c r="F40" s="357"/>
      <c r="G40" s="370"/>
      <c r="H40" s="357"/>
      <c r="I40" s="370"/>
      <c r="J40" s="357"/>
      <c r="K40" s="357"/>
      <c r="L40" s="381"/>
    </row>
    <row r="41" spans="4:12" ht="13.5">
      <c r="D41" s="346"/>
      <c r="E41" s="368"/>
      <c r="F41" s="368"/>
      <c r="G41" s="369"/>
      <c r="H41" s="368"/>
      <c r="I41" s="369"/>
      <c r="J41" s="348"/>
      <c r="K41" s="384"/>
      <c r="L41" s="385"/>
    </row>
    <row r="44" spans="4:12" ht="13.5">
      <c r="D44" s="340"/>
      <c r="E44" s="340"/>
      <c r="F44" s="340"/>
      <c r="G44" s="364"/>
      <c r="H44" s="340"/>
      <c r="I44" s="364"/>
      <c r="J44" s="340"/>
      <c r="K44" s="340"/>
      <c r="L44" s="340"/>
    </row>
    <row r="45" spans="4:12" ht="13.5">
      <c r="D45" s="340"/>
      <c r="E45" s="340"/>
      <c r="F45" s="340"/>
      <c r="G45" s="364"/>
      <c r="H45" s="340"/>
      <c r="I45" s="364"/>
      <c r="J45" s="340"/>
      <c r="K45" s="340"/>
      <c r="L45" s="340"/>
    </row>
    <row r="46" spans="4:12" ht="13.5">
      <c r="D46" s="340"/>
      <c r="E46" s="357"/>
      <c r="F46" s="357"/>
      <c r="G46" s="370"/>
      <c r="H46" s="357"/>
      <c r="I46" s="370"/>
      <c r="J46" s="360"/>
      <c r="K46" s="386"/>
      <c r="L46" s="387"/>
    </row>
    <row r="47" spans="4:12" ht="13.5">
      <c r="D47" s="340"/>
      <c r="E47" s="357"/>
      <c r="F47" s="357"/>
      <c r="G47" s="370"/>
      <c r="H47" s="357"/>
      <c r="I47" s="370"/>
      <c r="J47" s="360"/>
      <c r="K47" s="386"/>
      <c r="L47" s="387"/>
    </row>
    <row r="48" spans="4:12" ht="13.5">
      <c r="D48" s="388"/>
      <c r="E48" s="339"/>
      <c r="F48" s="339"/>
      <c r="G48" s="376"/>
      <c r="H48" s="339"/>
      <c r="I48" s="376"/>
      <c r="J48" s="340"/>
      <c r="K48" s="389"/>
      <c r="L48" s="389"/>
    </row>
    <row r="49" spans="4:12" ht="13.5">
      <c r="D49" s="346"/>
      <c r="E49" s="340"/>
      <c r="F49" s="340"/>
      <c r="G49" s="364"/>
      <c r="H49" s="340"/>
      <c r="I49" s="364"/>
      <c r="J49" s="340"/>
      <c r="K49" s="340"/>
      <c r="L49" s="340"/>
    </row>
    <row r="50" spans="4:12" ht="13.5">
      <c r="D50" s="346"/>
      <c r="E50" s="346"/>
      <c r="F50" s="346"/>
      <c r="G50" s="351"/>
      <c r="H50" s="346"/>
      <c r="I50" s="351"/>
      <c r="J50" s="340"/>
      <c r="K50" s="340"/>
      <c r="L50" s="340"/>
    </row>
    <row r="51" spans="4:12" ht="13.5">
      <c r="D51" s="346"/>
      <c r="E51" s="346"/>
      <c r="F51" s="346"/>
      <c r="G51" s="351"/>
      <c r="H51" s="346"/>
      <c r="I51" s="351"/>
      <c r="J51" s="340"/>
      <c r="K51" s="340"/>
      <c r="L51" s="340"/>
    </row>
    <row r="52" spans="4:12" ht="13.5">
      <c r="D52" s="346"/>
      <c r="E52" s="346"/>
      <c r="F52" s="346"/>
      <c r="G52" s="351"/>
      <c r="H52" s="346"/>
      <c r="I52" s="351"/>
      <c r="J52" s="360"/>
      <c r="K52" s="360"/>
      <c r="L52" s="358"/>
    </row>
    <row r="53" spans="4:12" ht="13.5">
      <c r="D53" s="340"/>
      <c r="E53" s="340"/>
      <c r="F53" s="340"/>
      <c r="G53" s="364"/>
      <c r="H53" s="340"/>
      <c r="I53" s="364"/>
      <c r="J53" s="340"/>
      <c r="K53" s="340"/>
      <c r="L53" s="340"/>
    </row>
    <row r="54" spans="4:12" ht="13.5">
      <c r="D54" s="340"/>
      <c r="E54" s="340"/>
      <c r="F54" s="340"/>
      <c r="G54" s="364"/>
      <c r="H54" s="340"/>
      <c r="I54" s="364"/>
      <c r="J54" s="340"/>
      <c r="K54" s="340"/>
      <c r="L54" s="340"/>
    </row>
    <row r="55" spans="4:12" ht="13.5">
      <c r="D55" s="340"/>
      <c r="E55" s="340"/>
      <c r="F55" s="340"/>
      <c r="G55" s="364"/>
      <c r="H55" s="340"/>
      <c r="I55" s="364"/>
      <c r="J55" s="340"/>
      <c r="K55" s="340"/>
      <c r="L55" s="340"/>
    </row>
    <row r="56" spans="4:12" ht="13.5">
      <c r="D56" s="340"/>
      <c r="E56" s="340"/>
      <c r="F56" s="340"/>
      <c r="G56" s="364"/>
      <c r="H56" s="340"/>
      <c r="I56" s="364"/>
      <c r="J56" s="340"/>
      <c r="K56" s="340"/>
      <c r="L56" s="340"/>
    </row>
    <row r="57" spans="4:12" ht="13.5">
      <c r="D57" s="340"/>
      <c r="E57" s="340"/>
      <c r="F57" s="340"/>
      <c r="G57" s="364"/>
      <c r="H57" s="340"/>
      <c r="I57" s="364"/>
      <c r="J57" s="340"/>
      <c r="K57" s="340"/>
      <c r="L57" s="340"/>
    </row>
  </sheetData>
  <sheetProtection/>
  <mergeCells count="2">
    <mergeCell ref="D4:E4"/>
    <mergeCell ref="H4:I4"/>
  </mergeCells>
  <printOptions/>
  <pageMargins left="0.18" right="0.19" top="0.58" bottom="0.35" header="0.5" footer="0.2"/>
  <pageSetup fitToHeight="1" fitToWidth="1" horizontalDpi="600" verticalDpi="600" orientation="portrait" paperSize="9" r:id="rId2"/>
  <ignoredErrors>
    <ignoredError sqref="G12:L12 G27 G26:H26 I26:L26 G19:L19 I27" formula="1"/>
  </ignoredError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Q52"/>
  <sheetViews>
    <sheetView showGridLines="0" view="pageBreakPreview" zoomScale="110" zoomScaleNormal="150" zoomScaleSheetLayoutView="110" zoomScalePageLayoutView="0" workbookViewId="0" topLeftCell="A1">
      <selection activeCell="I5" sqref="I5"/>
    </sheetView>
  </sheetViews>
  <sheetFormatPr defaultColWidth="9.140625" defaultRowHeight="13.5" outlineLevelCol="1"/>
  <cols>
    <col min="1" max="1" width="9.140625" style="241" customWidth="1"/>
    <col min="2" max="2" width="34.140625" style="23" customWidth="1"/>
    <col min="3" max="4" width="11.57421875" style="23" customWidth="1"/>
    <col min="5" max="5" width="9.00390625" style="23" customWidth="1"/>
    <col min="6" max="6" width="11.57421875" style="23" customWidth="1"/>
    <col min="7" max="7" width="9.00390625" style="23" customWidth="1"/>
    <col min="8" max="9" width="11.57421875" style="23" customWidth="1" outlineLevel="1"/>
    <col min="10" max="10" width="9.140625" style="193" customWidth="1" outlineLevel="1"/>
    <col min="11" max="17" width="9.140625" style="193" customWidth="1"/>
    <col min="18" max="16384" width="9.140625" style="23" customWidth="1"/>
  </cols>
  <sheetData>
    <row r="1" spans="1:10" ht="12.75">
      <c r="A1" s="758"/>
      <c r="B1" s="16"/>
      <c r="C1" s="270"/>
      <c r="D1" s="270"/>
      <c r="E1" s="736"/>
      <c r="F1" s="279"/>
      <c r="G1" s="241"/>
      <c r="H1" s="270"/>
      <c r="I1" s="270"/>
      <c r="J1" s="256"/>
    </row>
    <row r="2" spans="1:8" ht="12.75">
      <c r="A2" s="759"/>
      <c r="B2" s="802" t="s">
        <v>235</v>
      </c>
      <c r="C2" s="802"/>
      <c r="E2" s="41"/>
      <c r="F2" s="801"/>
      <c r="G2" s="801"/>
      <c r="H2" s="41"/>
    </row>
    <row r="3" spans="1:17" ht="15">
      <c r="A3" s="759"/>
      <c r="B3" s="117" t="s">
        <v>253</v>
      </c>
      <c r="C3" s="718" t="s">
        <v>292</v>
      </c>
      <c r="D3" s="688" t="s">
        <v>293</v>
      </c>
      <c r="E3" s="217" t="s">
        <v>228</v>
      </c>
      <c r="F3" s="718" t="s">
        <v>234</v>
      </c>
      <c r="G3" s="217" t="s">
        <v>106</v>
      </c>
      <c r="H3" s="718" t="s">
        <v>294</v>
      </c>
      <c r="I3" s="688" t="s">
        <v>295</v>
      </c>
      <c r="J3" s="217" t="s">
        <v>228</v>
      </c>
      <c r="K3" s="196"/>
      <c r="L3" s="110"/>
      <c r="M3" s="111"/>
      <c r="N3" s="110"/>
      <c r="O3" s="194"/>
      <c r="P3" s="194"/>
      <c r="Q3" s="196"/>
    </row>
    <row r="4" spans="1:13" ht="13.5" customHeight="1">
      <c r="A4" s="759"/>
      <c r="B4" s="113" t="s">
        <v>231</v>
      </c>
      <c r="C4" s="719">
        <v>34.433007930628875</v>
      </c>
      <c r="D4" s="706">
        <v>34.4973295458469</v>
      </c>
      <c r="E4" s="130">
        <v>0.0018680219673986671</v>
      </c>
      <c r="F4" s="114">
        <v>31.123407425758284</v>
      </c>
      <c r="G4" s="327">
        <v>0.1084046510054134</v>
      </c>
      <c r="H4" s="719">
        <v>65.40013279809347</v>
      </c>
      <c r="I4" s="706">
        <v>65.6207369716052</v>
      </c>
      <c r="J4" s="328">
        <v>0.003373145650832104</v>
      </c>
      <c r="L4" s="250"/>
      <c r="M4" s="195"/>
    </row>
    <row r="5" spans="2:12" ht="13.5" customHeight="1">
      <c r="B5" s="64" t="s">
        <v>242</v>
      </c>
      <c r="C5" s="46">
        <v>25.691436410628878</v>
      </c>
      <c r="D5" s="707">
        <v>24.526794915846903</v>
      </c>
      <c r="E5" s="47">
        <v>-0.045331894883858956</v>
      </c>
      <c r="F5" s="46">
        <v>23.208370635758286</v>
      </c>
      <c r="G5" s="47">
        <v>0.056808136201395194</v>
      </c>
      <c r="H5" s="46">
        <v>50.191594482093464</v>
      </c>
      <c r="I5" s="707">
        <v>47.735165551605185</v>
      </c>
      <c r="J5" s="47">
        <v>-0.048941041938100685</v>
      </c>
      <c r="L5" s="677"/>
    </row>
    <row r="6" spans="2:12" ht="13.5" customHeight="1">
      <c r="B6" s="64" t="s">
        <v>243</v>
      </c>
      <c r="C6" s="46">
        <v>8.741571519999999</v>
      </c>
      <c r="D6" s="707">
        <v>9.970534629999998</v>
      </c>
      <c r="E6" s="47">
        <v>0.14058834926743227</v>
      </c>
      <c r="F6" s="46">
        <v>7.91503679</v>
      </c>
      <c r="G6" s="47">
        <v>0.2596952982703694</v>
      </c>
      <c r="H6" s="46">
        <v>15.208538315999999</v>
      </c>
      <c r="I6" s="707">
        <v>17.88557142</v>
      </c>
      <c r="J6" s="47">
        <v>0.17602172203384303</v>
      </c>
      <c r="L6" s="677"/>
    </row>
    <row r="7" spans="2:12" ht="13.5" customHeight="1">
      <c r="B7" s="312" t="s">
        <v>244</v>
      </c>
      <c r="C7" s="720">
        <v>0.4566735302301988</v>
      </c>
      <c r="D7" s="708">
        <v>0.3885324672768001</v>
      </c>
      <c r="E7" s="314">
        <v>-0.14921176385907534</v>
      </c>
      <c r="F7" s="313">
        <v>0.33728228812169997</v>
      </c>
      <c r="G7" s="314">
        <v>0.15195040166653442</v>
      </c>
      <c r="H7" s="720">
        <v>0.8405635163638988</v>
      </c>
      <c r="I7" s="708">
        <v>0.7258147553984999</v>
      </c>
      <c r="J7" s="115">
        <v>-0.13651408695654305</v>
      </c>
      <c r="L7" s="195"/>
    </row>
    <row r="8" spans="2:12" ht="13.5" customHeight="1">
      <c r="B8" s="117" t="s">
        <v>245</v>
      </c>
      <c r="C8" s="719">
        <v>32.12848584922641</v>
      </c>
      <c r="D8" s="706">
        <v>33.49940817886851</v>
      </c>
      <c r="E8" s="115">
        <v>0.04266999497192638</v>
      </c>
      <c r="F8" s="114">
        <v>29.711182547634994</v>
      </c>
      <c r="G8" s="118">
        <v>0.1275016780351967</v>
      </c>
      <c r="H8" s="719">
        <v>61.33429097830951</v>
      </c>
      <c r="I8" s="706">
        <v>63.210590726503504</v>
      </c>
      <c r="J8" s="115">
        <v>0.0305913660737928</v>
      </c>
      <c r="K8" s="195"/>
      <c r="L8" s="677"/>
    </row>
    <row r="9" spans="2:12" ht="13.5" customHeight="1">
      <c r="B9" s="716" t="s">
        <v>246</v>
      </c>
      <c r="C9" s="721">
        <v>11.14392416906435</v>
      </c>
      <c r="D9" s="709">
        <v>11.454691061108502</v>
      </c>
      <c r="E9" s="123">
        <v>0.027886666072876164</v>
      </c>
      <c r="F9" s="236">
        <v>11.609890409060199</v>
      </c>
      <c r="G9" s="123">
        <v>-0.013367856412372496</v>
      </c>
      <c r="H9" s="721">
        <v>22.468476583345648</v>
      </c>
      <c r="I9" s="709">
        <v>23.0645814701687</v>
      </c>
      <c r="J9" s="123">
        <v>0.026530721146662196</v>
      </c>
      <c r="L9" s="677"/>
    </row>
    <row r="10" spans="2:12" ht="15">
      <c r="B10" s="65" t="s">
        <v>247</v>
      </c>
      <c r="C10" s="127">
        <v>7.7616324123487</v>
      </c>
      <c r="D10" s="710">
        <v>9.661783018600902</v>
      </c>
      <c r="E10" s="61">
        <v>0.24481326933610983</v>
      </c>
      <c r="F10" s="132">
        <v>6.9017993670934</v>
      </c>
      <c r="G10" s="61">
        <v>0.3998933473300648</v>
      </c>
      <c r="H10" s="127">
        <v>13.4197098468152</v>
      </c>
      <c r="I10" s="710">
        <v>16.563582385694303</v>
      </c>
      <c r="J10" s="61">
        <v>0.2342727655639451</v>
      </c>
      <c r="L10" s="677"/>
    </row>
    <row r="11" spans="2:13" ht="13.5" customHeight="1">
      <c r="B11" s="717" t="s">
        <v>248</v>
      </c>
      <c r="C11" s="269">
        <v>13.22292926781335</v>
      </c>
      <c r="D11" s="711">
        <v>12.3829340991591</v>
      </c>
      <c r="E11" s="120">
        <v>-0.06352564939592692</v>
      </c>
      <c r="F11" s="134">
        <v>11.199492771481399</v>
      </c>
      <c r="G11" s="120">
        <v>0.10566918983074285</v>
      </c>
      <c r="H11" s="269">
        <v>25.44610454814865</v>
      </c>
      <c r="I11" s="711">
        <v>23.582426870640496</v>
      </c>
      <c r="J11" s="120">
        <v>-0.07324019572354334</v>
      </c>
      <c r="L11" s="677"/>
      <c r="M11" s="195"/>
    </row>
    <row r="12" spans="2:12" ht="13.5" customHeight="1">
      <c r="B12" s="124" t="s">
        <v>2</v>
      </c>
      <c r="C12" s="722">
        <v>10.462352351632665</v>
      </c>
      <c r="D12" s="712">
        <v>5.315804456255183</v>
      </c>
      <c r="E12" s="125">
        <v>-0.49191116131491747</v>
      </c>
      <c r="F12" s="722">
        <v>6.793797217244988</v>
      </c>
      <c r="G12" s="125">
        <v>-0.21755032034782437</v>
      </c>
      <c r="H12" s="722">
        <v>19.66176900614786</v>
      </c>
      <c r="I12" s="712">
        <v>12.109601673500173</v>
      </c>
      <c r="J12" s="125">
        <v>-0.3841041632767768</v>
      </c>
      <c r="K12" s="256"/>
      <c r="L12" s="677"/>
    </row>
    <row r="13" spans="2:12" ht="13.5" customHeight="1">
      <c r="B13" s="741" t="s">
        <v>254</v>
      </c>
      <c r="C13" s="127">
        <v>2.7611956116326657</v>
      </c>
      <c r="D13" s="710">
        <v>1.3864538342551895</v>
      </c>
      <c r="E13" s="61">
        <v>-0.49787916929384296</v>
      </c>
      <c r="F13" s="132">
        <v>1.7495071662449881</v>
      </c>
      <c r="G13" s="61">
        <v>-0.20751748777858922</v>
      </c>
      <c r="H13" s="127">
        <v>4.906405336147858</v>
      </c>
      <c r="I13" s="710">
        <v>3.1359610005001777</v>
      </c>
      <c r="J13" s="61">
        <v>-0.3608434718191671</v>
      </c>
      <c r="K13" s="256"/>
      <c r="L13" s="677"/>
    </row>
    <row r="14" spans="2:12" ht="13.5" customHeight="1">
      <c r="B14" s="65" t="s">
        <v>255</v>
      </c>
      <c r="C14" s="127">
        <v>7.70115674</v>
      </c>
      <c r="D14" s="710">
        <v>3.9293506219999936</v>
      </c>
      <c r="E14" s="61">
        <v>-0.48977137400790083</v>
      </c>
      <c r="F14" s="132">
        <v>5.044290051</v>
      </c>
      <c r="G14" s="61">
        <v>-0.22102999980720306</v>
      </c>
      <c r="H14" s="127">
        <v>14.755363670000001</v>
      </c>
      <c r="I14" s="710">
        <v>8.973640672999995</v>
      </c>
      <c r="J14" s="61">
        <v>-0.3918387324302394</v>
      </c>
      <c r="K14" s="256"/>
      <c r="L14" s="677"/>
    </row>
    <row r="15" spans="2:12" ht="13.5" customHeight="1">
      <c r="B15" s="784" t="s">
        <v>256</v>
      </c>
      <c r="C15" s="761">
        <v>0.08019036899696831</v>
      </c>
      <c r="D15" s="762">
        <v>0.04019017855896916</v>
      </c>
      <c r="E15" s="763">
        <v>-4.000019043799915</v>
      </c>
      <c r="F15" s="761">
        <v>0.0562119417810617</v>
      </c>
      <c r="G15" s="763">
        <v>-1.602176322209254</v>
      </c>
      <c r="H15" s="761">
        <v>0.07502133598558823</v>
      </c>
      <c r="I15" s="762">
        <v>0.047789176794176234</v>
      </c>
      <c r="J15" s="763">
        <v>-2.7232159191411998</v>
      </c>
      <c r="L15" s="251"/>
    </row>
    <row r="16" spans="2:12" ht="6" customHeight="1">
      <c r="B16" s="58"/>
      <c r="C16" s="268"/>
      <c r="D16" s="714"/>
      <c r="E16" s="227"/>
      <c r="F16" s="133"/>
      <c r="G16" s="227"/>
      <c r="H16" s="268"/>
      <c r="I16" s="714"/>
      <c r="J16" s="227"/>
      <c r="L16" s="251"/>
    </row>
    <row r="17" spans="2:12" ht="13.5" customHeight="1">
      <c r="B17" s="37" t="s">
        <v>263</v>
      </c>
      <c r="C17" s="127">
        <v>1.0223745053572995</v>
      </c>
      <c r="D17" s="710">
        <v>2.0339982911685</v>
      </c>
      <c r="E17" s="61">
        <v>0.9894845582614153</v>
      </c>
      <c r="F17" s="132">
        <v>1.4216499396861</v>
      </c>
      <c r="G17" s="61">
        <v>0.4307307547296815</v>
      </c>
      <c r="H17" s="127">
        <v>3.0895414100420004</v>
      </c>
      <c r="I17" s="710">
        <v>3.4556482308546</v>
      </c>
      <c r="J17" s="61">
        <v>0.11849875830200395</v>
      </c>
      <c r="L17" s="677"/>
    </row>
    <row r="18" spans="2:12" ht="13.5" customHeight="1">
      <c r="B18" s="55" t="s">
        <v>3</v>
      </c>
      <c r="C18" s="722">
        <v>9.439977846275367</v>
      </c>
      <c r="D18" s="712">
        <v>3.281806165086683</v>
      </c>
      <c r="E18" s="118">
        <v>-0.6523502259720291</v>
      </c>
      <c r="F18" s="247">
        <v>5.372147277558888</v>
      </c>
      <c r="G18" s="118">
        <v>-0.3891071864697759</v>
      </c>
      <c r="H18" s="722">
        <v>16.572227596105858</v>
      </c>
      <c r="I18" s="712">
        <v>8.653953442645571</v>
      </c>
      <c r="J18" s="118">
        <v>-0.4778038502995773</v>
      </c>
      <c r="L18" s="677"/>
    </row>
    <row r="19" spans="2:12" ht="13.5" customHeight="1">
      <c r="B19" s="55" t="s">
        <v>257</v>
      </c>
      <c r="C19" s="722">
        <v>2.62690705866045</v>
      </c>
      <c r="D19" s="712">
        <v>-8.537891850164229</v>
      </c>
      <c r="E19" s="118" t="s">
        <v>108</v>
      </c>
      <c r="F19" s="247">
        <v>2.2149539993371</v>
      </c>
      <c r="G19" s="118" t="s">
        <v>108</v>
      </c>
      <c r="H19" s="722">
        <v>5.62384753807715</v>
      </c>
      <c r="I19" s="712">
        <v>-6.322937850827129</v>
      </c>
      <c r="J19" s="118" t="s">
        <v>108</v>
      </c>
      <c r="L19" s="677"/>
    </row>
    <row r="20" spans="2:12" ht="13.5" customHeight="1">
      <c r="B20" s="108" t="s">
        <v>258</v>
      </c>
      <c r="C20" s="127">
        <v>6.148464538396199</v>
      </c>
      <c r="D20" s="710">
        <v>0.2797481055393705</v>
      </c>
      <c r="E20" s="118">
        <v>-0.9545011435306511</v>
      </c>
      <c r="F20" s="132">
        <v>2.924104044215001</v>
      </c>
      <c r="G20" s="61">
        <v>-0.9043303174889349</v>
      </c>
      <c r="H20" s="127">
        <v>12.7400564793548</v>
      </c>
      <c r="I20" s="710">
        <v>3.203852149754371</v>
      </c>
      <c r="J20" s="61">
        <v>-0.7485213542855013</v>
      </c>
      <c r="L20" s="250"/>
    </row>
    <row r="21" spans="2:12" ht="13.5" customHeight="1">
      <c r="B21" s="108" t="s">
        <v>259</v>
      </c>
      <c r="C21" s="127">
        <v>3.52155747973575</v>
      </c>
      <c r="D21" s="710">
        <v>8.8176399557036</v>
      </c>
      <c r="E21" s="61">
        <v>1.503903459319726</v>
      </c>
      <c r="F21" s="132">
        <v>0.7091500448779007</v>
      </c>
      <c r="G21" s="61" t="s">
        <v>108</v>
      </c>
      <c r="H21" s="127">
        <v>7.11620894127765</v>
      </c>
      <c r="I21" s="710">
        <v>9.526790000581501</v>
      </c>
      <c r="J21" s="61">
        <v>0.3387451210603512</v>
      </c>
      <c r="L21" s="250"/>
    </row>
    <row r="22" spans="2:12" ht="13.5" customHeight="1">
      <c r="B22" s="55" t="s">
        <v>4</v>
      </c>
      <c r="C22" s="722">
        <v>12.066884904935817</v>
      </c>
      <c r="D22" s="712">
        <v>-5.256085685077546</v>
      </c>
      <c r="E22" s="118" t="s">
        <v>108</v>
      </c>
      <c r="F22" s="247">
        <v>7.5871012768959885</v>
      </c>
      <c r="G22" s="118" t="s">
        <v>108</v>
      </c>
      <c r="H22" s="722">
        <v>22.196075134183012</v>
      </c>
      <c r="I22" s="712">
        <v>2.3310155918184416</v>
      </c>
      <c r="J22" s="118">
        <v>-0.8949807307045664</v>
      </c>
      <c r="L22" s="677"/>
    </row>
    <row r="23" spans="2:12" ht="13.5" customHeight="1">
      <c r="B23" s="126" t="s">
        <v>260</v>
      </c>
      <c r="C23" s="269">
        <v>-1.07160679590511</v>
      </c>
      <c r="D23" s="711">
        <v>0.6569526004780999</v>
      </c>
      <c r="E23" s="120" t="s">
        <v>108</v>
      </c>
      <c r="F23" s="134">
        <v>-0.42247497989199995</v>
      </c>
      <c r="G23" s="120" t="s">
        <v>108</v>
      </c>
      <c r="H23" s="269">
        <v>-1.8706247988799074</v>
      </c>
      <c r="I23" s="711">
        <v>0.23447762058609986</v>
      </c>
      <c r="J23" s="120" t="s">
        <v>108</v>
      </c>
      <c r="L23" s="250"/>
    </row>
    <row r="24" spans="2:12" ht="13.5" customHeight="1">
      <c r="B24" s="55" t="s">
        <v>233</v>
      </c>
      <c r="C24" s="614">
        <v>10.995278109030707</v>
      </c>
      <c r="D24" s="715">
        <v>-4.599133084599446</v>
      </c>
      <c r="E24" s="118" t="s">
        <v>108</v>
      </c>
      <c r="F24" s="315">
        <v>7.164626297003988</v>
      </c>
      <c r="G24" s="118" t="s">
        <v>108</v>
      </c>
      <c r="H24" s="614">
        <v>20.325450335303103</v>
      </c>
      <c r="I24" s="715">
        <v>2.5654932124045415</v>
      </c>
      <c r="J24" s="118">
        <v>-0.8737792683516312</v>
      </c>
      <c r="K24" s="272"/>
      <c r="L24" s="250"/>
    </row>
    <row r="25" spans="2:12" ht="13.5" customHeight="1">
      <c r="B25" s="128" t="s">
        <v>261</v>
      </c>
      <c r="C25" s="721">
        <v>11.007935676792062</v>
      </c>
      <c r="D25" s="709">
        <v>-4.613996527125458</v>
      </c>
      <c r="E25" s="123" t="s">
        <v>108</v>
      </c>
      <c r="F25" s="248">
        <v>7.1838678517150285</v>
      </c>
      <c r="G25" s="123" t="s">
        <v>108</v>
      </c>
      <c r="H25" s="721">
        <v>20.330517935417113</v>
      </c>
      <c r="I25" s="709">
        <v>2.569871324589571</v>
      </c>
      <c r="J25" s="123">
        <v>-0.8735953834155556</v>
      </c>
      <c r="K25" s="256"/>
      <c r="L25" s="250"/>
    </row>
    <row r="26" spans="2:12" ht="13.5" customHeight="1">
      <c r="B26" s="129" t="s">
        <v>262</v>
      </c>
      <c r="C26" s="724">
        <v>-0.012657567761354342</v>
      </c>
      <c r="D26" s="705">
        <v>0.014863442526011801</v>
      </c>
      <c r="E26" s="120" t="s">
        <v>108</v>
      </c>
      <c r="F26" s="134">
        <v>-0.01924155471104</v>
      </c>
      <c r="G26" s="120" t="s">
        <v>108</v>
      </c>
      <c r="H26" s="724">
        <v>-0.005067600114011461</v>
      </c>
      <c r="I26" s="705">
        <v>-0.0043781121850281985</v>
      </c>
      <c r="J26" s="120">
        <v>0.13605807748659768</v>
      </c>
      <c r="L26" s="326"/>
    </row>
    <row r="27" spans="2:9" ht="13.5" customHeight="1">
      <c r="B27" s="56"/>
      <c r="C27" s="16"/>
      <c r="D27" s="57"/>
      <c r="F27" s="16"/>
      <c r="H27" s="16"/>
      <c r="I27" s="57"/>
    </row>
    <row r="28" spans="2:9" ht="13.5" customHeight="1">
      <c r="B28" s="37"/>
      <c r="C28" s="58"/>
      <c r="D28" s="51"/>
      <c r="E28" s="59"/>
      <c r="F28" s="58"/>
      <c r="G28" s="59"/>
      <c r="H28" s="58"/>
      <c r="I28" s="51"/>
    </row>
    <row r="29" spans="2:9" ht="13.5" customHeight="1">
      <c r="B29" s="58"/>
      <c r="C29" s="58"/>
      <c r="D29" s="37"/>
      <c r="E29" s="59"/>
      <c r="F29" s="58"/>
      <c r="G29" s="59"/>
      <c r="H29" s="58"/>
      <c r="I29" s="37"/>
    </row>
    <row r="30" spans="2:9" ht="13.5" customHeight="1">
      <c r="B30" s="58"/>
      <c r="C30" s="58"/>
      <c r="D30" s="37"/>
      <c r="E30" s="59"/>
      <c r="F30" s="58"/>
      <c r="G30" s="59"/>
      <c r="H30" s="58"/>
      <c r="I30" s="37"/>
    </row>
    <row r="31" spans="2:10" ht="13.5" customHeight="1">
      <c r="B31" s="239"/>
      <c r="C31" s="240"/>
      <c r="D31" s="240"/>
      <c r="E31" s="241"/>
      <c r="F31" s="240"/>
      <c r="G31" s="241"/>
      <c r="H31" s="240"/>
      <c r="I31" s="240"/>
      <c r="J31" s="195"/>
    </row>
    <row r="32" spans="2:9" ht="13.5" customHeight="1">
      <c r="B32" s="804" t="s">
        <v>235</v>
      </c>
      <c r="C32" s="804"/>
      <c r="D32" s="240"/>
      <c r="E32" s="241"/>
      <c r="F32" s="785"/>
      <c r="G32" s="785"/>
      <c r="H32" s="241"/>
      <c r="I32" s="240"/>
    </row>
    <row r="33" spans="2:10" ht="13.5" customHeight="1">
      <c r="B33" s="117" t="s">
        <v>264</v>
      </c>
      <c r="C33" s="718" t="s">
        <v>292</v>
      </c>
      <c r="D33" s="688" t="s">
        <v>293</v>
      </c>
      <c r="E33" s="217" t="s">
        <v>228</v>
      </c>
      <c r="F33" s="718" t="s">
        <v>234</v>
      </c>
      <c r="G33" s="217" t="s">
        <v>106</v>
      </c>
      <c r="H33" s="718" t="s">
        <v>294</v>
      </c>
      <c r="I33" s="688" t="s">
        <v>295</v>
      </c>
      <c r="J33" s="217" t="s">
        <v>228</v>
      </c>
    </row>
    <row r="34" spans="2:10" ht="13.5" customHeight="1">
      <c r="B34" s="113" t="s">
        <v>270</v>
      </c>
      <c r="C34" s="114">
        <v>0.8468743241117364</v>
      </c>
      <c r="D34" s="706">
        <v>0.06690837589278954</v>
      </c>
      <c r="E34" s="115">
        <v>-0.9209937366291416</v>
      </c>
      <c r="F34" s="114">
        <v>0.1616895940583886</v>
      </c>
      <c r="G34" s="130">
        <v>-0.5861924431041128</v>
      </c>
      <c r="H34" s="114">
        <v>1.9155703083013103</v>
      </c>
      <c r="I34" s="706">
        <v>0.22859796995117812</v>
      </c>
      <c r="J34" s="115">
        <v>-0.8806632317485155</v>
      </c>
    </row>
    <row r="35" spans="2:10" ht="13.5" customHeight="1">
      <c r="B35" s="58" t="s">
        <v>265</v>
      </c>
      <c r="C35" s="60">
        <v>-0.17883521726321489</v>
      </c>
      <c r="D35" s="710">
        <v>-3.336084</v>
      </c>
      <c r="E35" s="61" t="s">
        <v>108</v>
      </c>
      <c r="F35" s="60">
        <v>0.257739</v>
      </c>
      <c r="G35" s="62" t="s">
        <v>108</v>
      </c>
      <c r="H35" s="60">
        <v>2.0367969192479816</v>
      </c>
      <c r="I35" s="710">
        <v>-3.0783449999999997</v>
      </c>
      <c r="J35" s="61" t="s">
        <v>108</v>
      </c>
    </row>
    <row r="36" spans="2:10" ht="13.5" customHeight="1">
      <c r="B36" s="16" t="s">
        <v>266</v>
      </c>
      <c r="C36" s="60">
        <v>0.5569087538098999</v>
      </c>
      <c r="D36" s="710">
        <v>4.325465</v>
      </c>
      <c r="E36" s="61" t="s">
        <v>108</v>
      </c>
      <c r="F36" s="60">
        <v>0.3776799999999999</v>
      </c>
      <c r="G36" s="47" t="s">
        <v>108</v>
      </c>
      <c r="H36" s="60">
        <v>0.3299918710614998</v>
      </c>
      <c r="I36" s="710">
        <v>4.703145</v>
      </c>
      <c r="J36" s="49" t="s">
        <v>108</v>
      </c>
    </row>
    <row r="37" spans="2:10" ht="13.5" customHeight="1">
      <c r="B37" s="113" t="s">
        <v>267</v>
      </c>
      <c r="C37" s="131">
        <v>1.2249478606584214</v>
      </c>
      <c r="D37" s="727">
        <v>1.0562893758927896</v>
      </c>
      <c r="E37" s="115">
        <v>-0.13768625602968623</v>
      </c>
      <c r="F37" s="131">
        <v>0.7971085940583884</v>
      </c>
      <c r="G37" s="130">
        <v>0.3251511572780962</v>
      </c>
      <c r="H37" s="131">
        <v>4.282359098610792</v>
      </c>
      <c r="I37" s="727">
        <v>1.853397969951178</v>
      </c>
      <c r="J37" s="115">
        <v>-0.5672016458048964</v>
      </c>
    </row>
    <row r="38" spans="2:10" ht="13.5" customHeight="1">
      <c r="B38" s="58" t="s">
        <v>268</v>
      </c>
      <c r="C38" s="60">
        <v>-0.195</v>
      </c>
      <c r="D38" s="645">
        <v>-3.676124</v>
      </c>
      <c r="E38" s="61" t="s">
        <v>108</v>
      </c>
      <c r="F38" s="60">
        <v>-2.578234</v>
      </c>
      <c r="G38" s="62">
        <v>-0.4258302388379022</v>
      </c>
      <c r="H38" s="60">
        <v>-1.217402722</v>
      </c>
      <c r="I38" s="645">
        <v>-6.254358</v>
      </c>
      <c r="J38" s="61" t="s">
        <v>108</v>
      </c>
    </row>
    <row r="39" spans="2:10" ht="13.5" customHeight="1">
      <c r="B39" s="58" t="s">
        <v>269</v>
      </c>
      <c r="C39" s="63">
        <v>-1.158847</v>
      </c>
      <c r="D39" s="707">
        <v>0</v>
      </c>
      <c r="E39" s="61">
        <v>1</v>
      </c>
      <c r="F39" s="63">
        <v>0</v>
      </c>
      <c r="G39" s="61" t="s">
        <v>108</v>
      </c>
      <c r="H39" s="63">
        <v>-2.500042</v>
      </c>
      <c r="I39" s="707">
        <v>0</v>
      </c>
      <c r="J39" s="61">
        <v>1</v>
      </c>
    </row>
    <row r="40" spans="2:10" ht="13.5" customHeight="1">
      <c r="B40" s="16" t="s">
        <v>257</v>
      </c>
      <c r="C40" s="63">
        <v>3.4380477999999997</v>
      </c>
      <c r="D40" s="707">
        <v>0.144896</v>
      </c>
      <c r="E40" s="49">
        <v>-0.9578551525665233</v>
      </c>
      <c r="F40" s="63">
        <v>-1.464864</v>
      </c>
      <c r="G40" s="47" t="s">
        <v>108</v>
      </c>
      <c r="H40" s="63">
        <v>5.28472855</v>
      </c>
      <c r="I40" s="707">
        <v>-1.319968</v>
      </c>
      <c r="J40" s="49" t="s">
        <v>108</v>
      </c>
    </row>
    <row r="41" spans="2:10" ht="13.5" customHeight="1">
      <c r="B41" s="58" t="s">
        <v>260</v>
      </c>
      <c r="C41" s="63">
        <v>-0.75601715</v>
      </c>
      <c r="D41" s="707">
        <v>1.119235</v>
      </c>
      <c r="E41" s="61" t="s">
        <v>108</v>
      </c>
      <c r="F41" s="63">
        <v>-0.285692</v>
      </c>
      <c r="G41" s="62" t="s">
        <v>108</v>
      </c>
      <c r="H41" s="63">
        <v>-1.21432615</v>
      </c>
      <c r="I41" s="707">
        <v>0.8335429999999999</v>
      </c>
      <c r="J41" s="61" t="s">
        <v>108</v>
      </c>
    </row>
    <row r="42" spans="2:10" ht="13.5" customHeight="1">
      <c r="B42" s="113" t="s">
        <v>230</v>
      </c>
      <c r="C42" s="116">
        <v>2.553131510658421</v>
      </c>
      <c r="D42" s="727">
        <v>-1.3557036241072102</v>
      </c>
      <c r="E42" s="115" t="s">
        <v>108</v>
      </c>
      <c r="F42" s="116">
        <v>-3.5316814059416113</v>
      </c>
      <c r="G42" s="130">
        <v>0.6161308260064431</v>
      </c>
      <c r="H42" s="116">
        <v>4.635316776610791</v>
      </c>
      <c r="I42" s="727">
        <v>-4.887385030048822</v>
      </c>
      <c r="J42" s="115" t="s">
        <v>108</v>
      </c>
    </row>
    <row r="43" ht="13.5" customHeight="1"/>
    <row r="44" spans="3:10" ht="12">
      <c r="C44" s="50"/>
      <c r="D44" s="50"/>
      <c r="E44" s="50"/>
      <c r="H44" s="50"/>
      <c r="I44" s="50"/>
      <c r="J44" s="195"/>
    </row>
    <row r="45" spans="3:10" ht="12">
      <c r="C45" s="50"/>
      <c r="D45" s="50"/>
      <c r="E45" s="50"/>
      <c r="H45" s="50"/>
      <c r="I45" s="50"/>
      <c r="J45" s="195"/>
    </row>
    <row r="46" spans="3:10" ht="12">
      <c r="C46" s="50"/>
      <c r="D46" s="50"/>
      <c r="E46" s="50"/>
      <c r="H46" s="50"/>
      <c r="I46" s="50"/>
      <c r="J46" s="195"/>
    </row>
    <row r="47" spans="3:10" ht="12">
      <c r="C47" s="50"/>
      <c r="D47" s="50"/>
      <c r="E47" s="50"/>
      <c r="H47" s="50"/>
      <c r="I47" s="50"/>
      <c r="J47" s="195"/>
    </row>
    <row r="51" spans="2:9" ht="12.75">
      <c r="B51" s="203"/>
      <c r="D51" s="41"/>
      <c r="I51" s="41"/>
    </row>
    <row r="52" spans="4:9" ht="12">
      <c r="D52" s="41"/>
      <c r="I52" s="41"/>
    </row>
  </sheetData>
  <sheetProtection/>
  <mergeCells count="4">
    <mergeCell ref="B2:C2"/>
    <mergeCell ref="B32:C32"/>
    <mergeCell ref="F2:G2"/>
    <mergeCell ref="F32:G32"/>
  </mergeCells>
  <printOptions/>
  <pageMargins left="0.17" right="0.19" top="0.63" bottom="0.32" header="0.5" footer="0.2"/>
  <pageSetup fitToHeight="1" fitToWidth="1" horizontalDpi="600" verticalDpi="600" orientation="portrait" paperSize="9" scale="6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82"/>
  <sheetViews>
    <sheetView showGridLines="0" zoomScale="140" zoomScaleNormal="140" zoomScalePageLayoutView="0" workbookViewId="0" topLeftCell="A54">
      <selection activeCell="B70" sqref="B70"/>
    </sheetView>
  </sheetViews>
  <sheetFormatPr defaultColWidth="9.140625" defaultRowHeight="13.5"/>
  <cols>
    <col min="1" max="1" width="9.140625" style="241" customWidth="1"/>
    <col min="2" max="2" width="35.57421875" style="23" customWidth="1"/>
    <col min="3" max="10" width="10.7109375" style="23" customWidth="1"/>
    <col min="11" max="17" width="9.140625" style="193" customWidth="1"/>
    <col min="18" max="16384" width="9.140625" style="23" customWidth="1"/>
  </cols>
  <sheetData>
    <row r="1" spans="1:10" ht="12.75">
      <c r="A1" s="758"/>
      <c r="B1" s="16"/>
      <c r="C1" s="270"/>
      <c r="D1" s="270"/>
      <c r="E1" s="270"/>
      <c r="F1" s="270"/>
      <c r="G1" s="270"/>
      <c r="H1" s="270"/>
      <c r="I1" s="270"/>
      <c r="J1" s="270"/>
    </row>
    <row r="2" spans="1:10" ht="12.75">
      <c r="A2" s="759"/>
      <c r="B2" s="748" t="s">
        <v>0</v>
      </c>
      <c r="C2" s="748"/>
      <c r="E2" s="41"/>
      <c r="F2" s="739"/>
      <c r="G2" s="739"/>
      <c r="H2" s="41"/>
      <c r="J2" s="193"/>
    </row>
    <row r="3" spans="1:17" ht="15" customHeight="1">
      <c r="A3" s="759"/>
      <c r="B3" s="282" t="s">
        <v>82</v>
      </c>
      <c r="C3" s="286" t="s">
        <v>207</v>
      </c>
      <c r="D3" s="286" t="s">
        <v>204</v>
      </c>
      <c r="E3" s="286" t="s">
        <v>203</v>
      </c>
      <c r="F3" s="286" t="s">
        <v>208</v>
      </c>
      <c r="G3" s="286" t="s">
        <v>209</v>
      </c>
      <c r="H3" s="286" t="s">
        <v>210</v>
      </c>
      <c r="I3" s="286" t="s">
        <v>211</v>
      </c>
      <c r="J3" s="286" t="s">
        <v>191</v>
      </c>
      <c r="K3" s="196"/>
      <c r="L3" s="110"/>
      <c r="M3" s="738"/>
      <c r="N3" s="110"/>
      <c r="O3" s="194"/>
      <c r="P3" s="194"/>
      <c r="Q3" s="196"/>
    </row>
    <row r="4" spans="1:13" ht="13.5" customHeight="1">
      <c r="A4" s="759"/>
      <c r="B4" s="113" t="s">
        <v>1</v>
      </c>
      <c r="C4" s="742">
        <f>'[18]Quarterre'!$AV$7/1000</f>
        <v>25.6710098163766</v>
      </c>
      <c r="D4" s="742">
        <f>'[18]Quarterre'!$AW$7/1000</f>
        <v>25.39490588185451</v>
      </c>
      <c r="E4" s="742">
        <f>'[18]Quarterre'!$AX$7/1000</f>
        <v>27.2146539180315</v>
      </c>
      <c r="F4" s="742">
        <f>'[18]Quarterre'!$AY$7/1000</f>
        <v>26.06330398064782</v>
      </c>
      <c r="G4" s="742">
        <f aca="true" t="shared" si="0" ref="G4:G11">SUM(C4:F4)</f>
        <v>104.34387359691043</v>
      </c>
      <c r="H4" s="742">
        <f>'[18]Quarterre'!$AZ$7/1000</f>
        <v>30.96712486746459</v>
      </c>
      <c r="I4" s="742">
        <f>'[18]Quarterre'!$BA$7/1000</f>
        <v>34.433007930628875</v>
      </c>
      <c r="J4" s="742">
        <f>'[18]Quarterre'!$BB$7/1000</f>
        <v>33.06738338492633</v>
      </c>
      <c r="L4" s="250"/>
      <c r="M4" s="195"/>
    </row>
    <row r="5" spans="2:12" ht="13.5" customHeight="1">
      <c r="B5" s="64" t="s">
        <v>196</v>
      </c>
      <c r="C5" s="683">
        <f>'[18]Quarterre'!$AV$8/1000</f>
        <v>15.767392716376598</v>
      </c>
      <c r="D5" s="683">
        <f>'[18]Quarterre'!$AW$8/1000</f>
        <v>17.94491759185451</v>
      </c>
      <c r="E5" s="683">
        <f>'[18]Quarterre'!$AX$8/1000</f>
        <v>18.720246533031492</v>
      </c>
      <c r="F5" s="683">
        <f>'[18]Quarterre'!$AY$8/1000</f>
        <v>19.663303290647832</v>
      </c>
      <c r="G5" s="683">
        <f t="shared" si="0"/>
        <v>72.09586013191043</v>
      </c>
      <c r="H5" s="683">
        <f>'[18]Quarterre'!$AZ$8/1000</f>
        <v>24.500158071464593</v>
      </c>
      <c r="I5" s="683">
        <f>'[18]Quarterre'!$BA$8/1000</f>
        <v>25.691436410628878</v>
      </c>
      <c r="J5" s="683">
        <f>'[18]Quarterre'!$BB$8/1000</f>
        <v>23.511221309926324</v>
      </c>
      <c r="L5" s="677"/>
    </row>
    <row r="6" spans="2:12" ht="13.5" customHeight="1">
      <c r="B6" s="64" t="s">
        <v>197</v>
      </c>
      <c r="C6" s="743">
        <f>'[18]Quarterre'!$AV$9/1000</f>
        <v>9.903617100000002</v>
      </c>
      <c r="D6" s="743">
        <f>'[18]Quarterre'!$AW$9/1000</f>
        <v>7.449988289999999</v>
      </c>
      <c r="E6" s="743">
        <f>'[18]Quarterre'!$AX$9/1000</f>
        <v>8.494407385000011</v>
      </c>
      <c r="F6" s="743">
        <f>'[18]Quarterre'!$AY$9/1000</f>
        <v>6.400000689999985</v>
      </c>
      <c r="G6" s="743">
        <f t="shared" si="0"/>
        <v>32.248013465</v>
      </c>
      <c r="H6" s="743">
        <f>'[18]Quarterre'!$AZ$9/1000</f>
        <v>6.466966795999998</v>
      </c>
      <c r="I6" s="743">
        <f>'[18]Quarterre'!$BA$9/1000</f>
        <v>8.741571519999999</v>
      </c>
      <c r="J6" s="743">
        <f>'[18]Quarterre'!$BB$9/1000</f>
        <v>9.556162075000007</v>
      </c>
      <c r="L6" s="677"/>
    </row>
    <row r="7" spans="2:12" ht="13.5" customHeight="1">
      <c r="B7" s="776" t="s">
        <v>10</v>
      </c>
      <c r="C7" s="260">
        <f>'[18]Quarterre'!$AV$10/1000</f>
        <v>0.6137706841855001</v>
      </c>
      <c r="D7" s="260">
        <f>'[18]Quarterre'!$AW$10/1000</f>
        <v>0.29708280991189995</v>
      </c>
      <c r="E7" s="260">
        <f>'[18]Quarterre'!$AX$10/1000</f>
        <v>0.1316145408354003</v>
      </c>
      <c r="F7" s="260">
        <f>'[18]Quarterre'!$AY$10/1000</f>
        <v>0.9715371179338008</v>
      </c>
      <c r="G7" s="260">
        <f>SUM(C7:F7)</f>
        <v>2.014005152866601</v>
      </c>
      <c r="H7" s="260">
        <f>'[18]Quarterre'!$AZ$10/1000</f>
        <v>0.38388998613369996</v>
      </c>
      <c r="I7" s="260">
        <f>'[18]Quarterre'!$BA$10/1000</f>
        <v>0.4566735302301988</v>
      </c>
      <c r="J7" s="260">
        <f>'[18]Quarterre'!$BB$10/1000</f>
        <v>1.8056942083711025</v>
      </c>
      <c r="L7" s="677"/>
    </row>
    <row r="8" spans="2:12" ht="13.5" customHeight="1">
      <c r="B8" s="124" t="s">
        <v>198</v>
      </c>
      <c r="C8" s="742">
        <f>'[18]Quarterre'!$AV$11/1000</f>
        <v>27.264985565152703</v>
      </c>
      <c r="D8" s="742">
        <f>'[18]Quarterre'!$AW$11/1000</f>
        <v>26.7507520276896</v>
      </c>
      <c r="E8" s="742">
        <f>'[18]Quarterre'!$AX$11/1000</f>
        <v>28.859924577070394</v>
      </c>
      <c r="F8" s="742">
        <f>'[18]Quarterre'!$AY$11/1000</f>
        <v>28.588215031220805</v>
      </c>
      <c r="G8" s="742">
        <f t="shared" si="0"/>
        <v>111.4638772011335</v>
      </c>
      <c r="H8" s="742">
        <f>'[18]Quarterre'!$AZ$11/1000</f>
        <v>29.2058051290831</v>
      </c>
      <c r="I8" s="742">
        <f>'[18]Quarterre'!$BA$11/1000</f>
        <v>32.12848584922641</v>
      </c>
      <c r="J8" s="742">
        <f>'[18]Quarterre'!$BB$11/1000</f>
        <v>32.2056352468413</v>
      </c>
      <c r="L8" s="195"/>
    </row>
    <row r="9" spans="2:12" ht="13.5" customHeight="1">
      <c r="B9" s="716" t="s">
        <v>14</v>
      </c>
      <c r="C9" s="683">
        <f>'[18]Quarterre'!$AV$20/1000</f>
        <v>9.5370977079016</v>
      </c>
      <c r="D9" s="683">
        <f>'[18]Quarterre'!$AW$20/1000</f>
        <v>10.412064255861699</v>
      </c>
      <c r="E9" s="683">
        <f>'[18]Quarterre'!$AX$20/1000</f>
        <v>10.710095735181397</v>
      </c>
      <c r="F9" s="683">
        <f>'[18]Quarterre'!$AY$20/1000</f>
        <v>11.978294586519901</v>
      </c>
      <c r="G9" s="683">
        <f t="shared" si="0"/>
        <v>42.637552285464594</v>
      </c>
      <c r="H9" s="683">
        <f>'[18]Quarterre'!$AZ$20/1000</f>
        <v>11.3245524142813</v>
      </c>
      <c r="I9" s="683">
        <f>'[18]Quarterre'!$BA$20/1000</f>
        <v>11.14392416906435</v>
      </c>
      <c r="J9" s="683">
        <f>'[18]Quarterre'!$BB$20/1000</f>
        <v>11.404144807294749</v>
      </c>
      <c r="L9" s="195"/>
    </row>
    <row r="10" spans="2:12" ht="13.5" customHeight="1">
      <c r="B10" s="65" t="s">
        <v>201</v>
      </c>
      <c r="C10" s="260">
        <f>'[18]Quarterre'!$AV$22/1000</f>
        <v>8.475164657789303</v>
      </c>
      <c r="D10" s="260">
        <f>'[18]Quarterre'!$AW$22/1000</f>
        <v>6.3824772255398</v>
      </c>
      <c r="E10" s="260">
        <f>'[18]Quarterre'!$AX$22/1000</f>
        <v>8.406109349484497</v>
      </c>
      <c r="F10" s="260">
        <f>'[18]Quarterre'!$AY$22/1000</f>
        <v>5.467886865746001</v>
      </c>
      <c r="G10" s="260">
        <f t="shared" si="0"/>
        <v>28.7316380985596</v>
      </c>
      <c r="H10" s="260">
        <f>'[18]Quarterre'!$AZ$22/1000</f>
        <v>5.658077434466501</v>
      </c>
      <c r="I10" s="260">
        <f>'[18]Quarterre'!$BA$22/1000</f>
        <v>7.7616324123487</v>
      </c>
      <c r="J10" s="260">
        <f>'[18]Quarterre'!$BB$22/1000</f>
        <v>8.707411586175304</v>
      </c>
      <c r="L10" s="195"/>
    </row>
    <row r="11" spans="2:12" ht="13.5" customHeight="1">
      <c r="B11" s="717" t="s">
        <v>202</v>
      </c>
      <c r="C11" s="743">
        <f>'[18]Quarterre'!$AV$23/1000</f>
        <v>9.252723199461801</v>
      </c>
      <c r="D11" s="743">
        <f>'[18]Quarterre'!$AW$23/1000</f>
        <v>9.956210546288101</v>
      </c>
      <c r="E11" s="743">
        <f>'[18]Quarterre'!$AX$23/1000</f>
        <v>9.743719492404496</v>
      </c>
      <c r="F11" s="743">
        <f>'[18]Quarterre'!$AY$23/1000</f>
        <v>11.142033578954903</v>
      </c>
      <c r="G11" s="743">
        <f t="shared" si="0"/>
        <v>40.0946868171093</v>
      </c>
      <c r="H11" s="743">
        <f>'[18]Quarterre'!$AZ$23/1000</f>
        <v>12.223175280335298</v>
      </c>
      <c r="I11" s="743">
        <f>'[18]Quarterre'!$BA$23/1000</f>
        <v>13.22292926781335</v>
      </c>
      <c r="J11" s="743">
        <f>'[18]Quarterre'!$BB$23/1000</f>
        <v>12.094078853371249</v>
      </c>
      <c r="L11" s="195"/>
    </row>
    <row r="12" spans="2:12" ht="13.5" customHeight="1">
      <c r="B12" s="117" t="s">
        <v>2</v>
      </c>
      <c r="C12" s="198">
        <f>SUM(C13:C15)</f>
        <v>23.852109105409397</v>
      </c>
      <c r="D12" s="198">
        <f>SUM(D13:D15)</f>
        <v>27.335735544076808</v>
      </c>
      <c r="E12" s="198">
        <f>SUM(E13:E15)</f>
        <v>31.3257659517965</v>
      </c>
      <c r="F12" s="198">
        <f>SUM(F13:F15)</f>
        <v>21.019078877360826</v>
      </c>
      <c r="G12" s="198">
        <f>SUM(C12:F12)</f>
        <v>103.53268947864353</v>
      </c>
      <c r="H12" s="198">
        <f>SUM(H13:H15)</f>
        <v>9.199416654515193</v>
      </c>
      <c r="I12" s="198">
        <f>SUM(I13:I15)</f>
        <v>10.462352351632665</v>
      </c>
      <c r="J12" s="198">
        <f>SUM(J13:J15)</f>
        <v>10.25462981395614</v>
      </c>
      <c r="K12" s="195"/>
      <c r="L12" s="677"/>
    </row>
    <row r="13" spans="2:12" ht="13.5" customHeight="1">
      <c r="B13" s="65" t="s">
        <v>214</v>
      </c>
      <c r="C13" s="260">
        <f>'[18]Quarterre'!$AV$25/1000</f>
        <v>-0.980205064590602</v>
      </c>
      <c r="D13" s="260">
        <f>'[18]Quarterre'!$AW$25/1000</f>
        <v>-1.0587633359231914</v>
      </c>
      <c r="E13" s="260">
        <f>'[18]Quarterre'!$AX$25/1000</f>
        <v>-1.5136561182034929</v>
      </c>
      <c r="F13" s="260">
        <f>'[18]Quarterre'!$AY$25/1000</f>
        <v>-1.5533739326391878</v>
      </c>
      <c r="G13" s="260">
        <f>SUM(C13:F13)</f>
        <v>-5.105998451356474</v>
      </c>
      <c r="H13" s="260">
        <f>'[18]Quarterre'!$AZ$25/1000</f>
        <v>2.1452097245151927</v>
      </c>
      <c r="I13" s="260">
        <f>'[18]Quarterre'!$BA$25/1000</f>
        <v>2.7611956116326657</v>
      </c>
      <c r="J13" s="260">
        <f>'[18]Quarterre'!$BB$25/1000</f>
        <v>2.667442346456137</v>
      </c>
      <c r="K13" s="195"/>
      <c r="L13" s="677"/>
    </row>
    <row r="14" spans="2:12" ht="13.5" customHeight="1">
      <c r="B14" s="65" t="s">
        <v>216</v>
      </c>
      <c r="C14" s="260">
        <f>'[18]Quarterre'!$AV$26/1000</f>
        <v>0.0645758</v>
      </c>
      <c r="D14" s="260">
        <f>'[18]Quarterre'!$AW$26/1000</f>
        <v>0.062475859999999994</v>
      </c>
      <c r="E14" s="260">
        <f>'[18]Quarterre'!$AX$26/1000</f>
        <v>0.26536337</v>
      </c>
      <c r="F14" s="260">
        <f>'[18]Quarterre'!$AY$26/1000</f>
        <v>-0.3595566</v>
      </c>
      <c r="G14" s="260">
        <f>SUM(C14:F14)</f>
        <v>0.032858429999999994</v>
      </c>
      <c r="H14" s="260">
        <f>'[18]Quarterre'!$AZ$26/1000</f>
        <v>7.05420693</v>
      </c>
      <c r="I14" s="260">
        <f>'[18]Quarterre'!$BA$26/1000</f>
        <v>7.70115674</v>
      </c>
      <c r="J14" s="260">
        <f>'[18]Quarterre'!$BB$26/1000</f>
        <v>7.5871874675000015</v>
      </c>
      <c r="K14" s="195"/>
      <c r="L14" s="677"/>
    </row>
    <row r="15" spans="2:12" ht="13.5" customHeight="1">
      <c r="B15" s="65" t="s">
        <v>217</v>
      </c>
      <c r="C15" s="260">
        <f>'[18]Quarterre'!$AV$27/1000</f>
        <v>24.76773837</v>
      </c>
      <c r="D15" s="260">
        <f>'[18]Quarterre'!$AW$27/1000</f>
        <v>28.33202302</v>
      </c>
      <c r="E15" s="260">
        <f>'[18]Quarterre'!$AX$27/1000</f>
        <v>32.574058699999995</v>
      </c>
      <c r="F15" s="260">
        <f>'[18]Quarterre'!$AY$27/1000</f>
        <v>22.932009410000013</v>
      </c>
      <c r="G15" s="260">
        <f>SUM(C15:F15)</f>
        <v>108.6058295</v>
      </c>
      <c r="H15" s="260">
        <f>'[18]Quarterre'!$AZ$27/1000</f>
        <v>0</v>
      </c>
      <c r="I15" s="260">
        <f>'[18]Quarterre'!$BA$27/1000</f>
        <v>0</v>
      </c>
      <c r="J15" s="260">
        <f>'[18]Quarterre'!$BB$27/1000</f>
        <v>0</v>
      </c>
      <c r="K15" s="195"/>
      <c r="L15" s="677"/>
    </row>
    <row r="16" spans="2:12" ht="13.5" customHeight="1">
      <c r="B16" s="312" t="s">
        <v>215</v>
      </c>
      <c r="C16" s="769">
        <f aca="true" t="shared" si="1" ref="C16:J16">C13/C4</f>
        <v>-0.03818334656883223</v>
      </c>
      <c r="D16" s="769">
        <f t="shared" si="1"/>
        <v>-0.04169195746772633</v>
      </c>
      <c r="E16" s="769">
        <f t="shared" si="1"/>
        <v>-0.055619157339369875</v>
      </c>
      <c r="F16" s="769">
        <f t="shared" si="1"/>
        <v>-0.059600038958705255</v>
      </c>
      <c r="G16" s="769">
        <f t="shared" si="1"/>
        <v>-0.04893433869516284</v>
      </c>
      <c r="H16" s="769">
        <f t="shared" si="1"/>
        <v>0.069273777714154</v>
      </c>
      <c r="I16" s="769">
        <f t="shared" si="1"/>
        <v>0.08019036899696831</v>
      </c>
      <c r="J16" s="769">
        <f t="shared" si="1"/>
        <v>0.08066687089829075</v>
      </c>
      <c r="L16" s="677"/>
    </row>
    <row r="17" spans="2:12" ht="12.75">
      <c r="B17" s="58"/>
      <c r="C17" s="58"/>
      <c r="D17" s="58"/>
      <c r="E17" s="58"/>
      <c r="F17" s="58"/>
      <c r="G17" s="58"/>
      <c r="H17" s="58"/>
      <c r="I17" s="58"/>
      <c r="J17" s="58"/>
      <c r="L17" s="677"/>
    </row>
    <row r="18" spans="2:13" ht="13.5" customHeight="1">
      <c r="B18" s="37" t="s">
        <v>11</v>
      </c>
      <c r="C18" s="260">
        <f>'[18]Quarterre'!$AV$30/1000</f>
        <v>3.2964654773023976</v>
      </c>
      <c r="D18" s="260">
        <f>'[18]Quarterre'!$AW$30/1000</f>
        <v>2.9027840560396996</v>
      </c>
      <c r="E18" s="260">
        <f>'[18]Quarterre'!$AX$30/1000</f>
        <v>2.3111864904116017</v>
      </c>
      <c r="F18" s="260">
        <f>'[18]Quarterre'!$AY$30/1000</f>
        <v>5.633053933123413</v>
      </c>
      <c r="G18" s="260">
        <f aca="true" t="shared" si="2" ref="G18:G25">SUM(C18:F18)</f>
        <v>14.143489956877112</v>
      </c>
      <c r="H18" s="260">
        <f>'[18]Quarterre'!$AZ$30/1000</f>
        <v>2.0671669046847008</v>
      </c>
      <c r="I18" s="260">
        <f>'[18]Quarterre'!$BA$30/1000</f>
        <v>1.0223745053572995</v>
      </c>
      <c r="J18" s="260">
        <f>'[18]Quarterre'!$BB$30/1000</f>
        <v>2.1527579956164966</v>
      </c>
      <c r="L18" s="677"/>
      <c r="M18" s="195"/>
    </row>
    <row r="19" spans="2:12" ht="13.5" customHeight="1">
      <c r="B19" s="55" t="s">
        <v>3</v>
      </c>
      <c r="C19" s="198">
        <f>'[18]Quarterre'!$AV$31/1000</f>
        <v>20.555643628107</v>
      </c>
      <c r="D19" s="198">
        <f>'[18]Quarterre'!$AW$31/1000</f>
        <v>24.43295148803711</v>
      </c>
      <c r="E19" s="198">
        <f>'[18]Quarterre'!$AX$31/1000</f>
        <v>29.014579461384898</v>
      </c>
      <c r="F19" s="198">
        <f>'[18]Quarterre'!$AY$31/1000</f>
        <v>15.386024944237413</v>
      </c>
      <c r="G19" s="198">
        <f t="shared" si="2"/>
        <v>89.38919952176641</v>
      </c>
      <c r="H19" s="198">
        <f>'[18]Quarterre'!$AZ$31/1000</f>
        <v>7.132249749830492</v>
      </c>
      <c r="I19" s="198">
        <f>'[18]Quarterre'!$BA$31/1000</f>
        <v>9.439977846275367</v>
      </c>
      <c r="J19" s="198">
        <f>'[18]Quarterre'!$BB$31/1000</f>
        <v>8.10187181833964</v>
      </c>
      <c r="K19" s="256"/>
      <c r="L19" s="677"/>
    </row>
    <row r="20" spans="2:12" ht="13.5" customHeight="1">
      <c r="B20" s="55" t="s">
        <v>199</v>
      </c>
      <c r="C20" s="198">
        <f>'[18]Quarterre'!$AV$32/1000</f>
        <v>-3.2704819046870997</v>
      </c>
      <c r="D20" s="198">
        <f>'[18]Quarterre'!$AW$32/1000</f>
        <v>-3.0944809866141987</v>
      </c>
      <c r="E20" s="198">
        <f>'[18]Quarterre'!$AX$32/1000</f>
        <v>-3.543824720363699</v>
      </c>
      <c r="F20" s="198">
        <f>'[18]Quarterre'!$AY$32/1000</f>
        <v>-4.041095703152552</v>
      </c>
      <c r="G20" s="198">
        <f t="shared" si="2"/>
        <v>-13.94988331481755</v>
      </c>
      <c r="H20" s="198">
        <f>'[18]Quarterre'!$AZ$32/1000</f>
        <v>2.9969404794167014</v>
      </c>
      <c r="I20" s="198">
        <f>'[18]Quarterre'!$BA$32/1000</f>
        <v>2.62690705866045</v>
      </c>
      <c r="J20" s="198">
        <f>'[18]Quarterre'!$BB$32/1000</f>
        <v>15.468688666675144</v>
      </c>
      <c r="L20" s="251"/>
    </row>
    <row r="21" spans="2:12" ht="13.5" customHeight="1">
      <c r="B21" s="108" t="s">
        <v>15</v>
      </c>
      <c r="C21" s="260">
        <f>'[18]Quarterre'!$AV$33/1000</f>
        <v>1.0416920325809997</v>
      </c>
      <c r="D21" s="260">
        <f>'[18]Quarterre'!$AW$33/1000</f>
        <v>0.4697813097212013</v>
      </c>
      <c r="E21" s="260">
        <f>'[18]Quarterre'!$AX$33/1000</f>
        <v>0.3881400458685003</v>
      </c>
      <c r="F21" s="260">
        <f>'[18]Quarterre'!$AY$33/1000</f>
        <v>0.66125133727735</v>
      </c>
      <c r="G21" s="260">
        <f t="shared" si="2"/>
        <v>2.5608647254480514</v>
      </c>
      <c r="H21" s="260">
        <f>'[18]Quarterre'!$AZ$33/1000</f>
        <v>6.5915919409586</v>
      </c>
      <c r="I21" s="260">
        <f>'[18]Quarterre'!$BA$33/1000</f>
        <v>6.148464538396199</v>
      </c>
      <c r="J21" s="260">
        <f>'[18]Quarterre'!$BB$33/1000</f>
        <v>19.400216797431998</v>
      </c>
      <c r="L21" s="251"/>
    </row>
    <row r="22" spans="2:12" ht="13.5" customHeight="1">
      <c r="B22" s="108" t="s">
        <v>16</v>
      </c>
      <c r="C22" s="260">
        <f>'[18]Quarterre'!$AV$34/1000</f>
        <v>4.312173937268099</v>
      </c>
      <c r="D22" s="260">
        <f>'[18]Quarterre'!$AW$34/1000</f>
        <v>3.5642622963353996</v>
      </c>
      <c r="E22" s="260">
        <f>'[18]Quarterre'!$AX$34/1000</f>
        <v>3.9319647662321997</v>
      </c>
      <c r="F22" s="260">
        <f>'[18]Quarterre'!$AY$34/1000</f>
        <v>4.702347040429902</v>
      </c>
      <c r="G22" s="260">
        <f t="shared" si="2"/>
        <v>16.5107480402656</v>
      </c>
      <c r="H22" s="260">
        <f>'[18]Quarterre'!$AZ$34/1000</f>
        <v>3.594651461541899</v>
      </c>
      <c r="I22" s="260">
        <f>'[18]Quarterre'!$BA$34/1000</f>
        <v>3.52155747973575</v>
      </c>
      <c r="J22" s="260">
        <f>'[18]Quarterre'!$BB$34/1000</f>
        <v>3.931528130756853</v>
      </c>
      <c r="L22" s="251"/>
    </row>
    <row r="23" spans="2:12" ht="13.5" customHeight="1">
      <c r="B23" s="55" t="s">
        <v>4</v>
      </c>
      <c r="C23" s="198">
        <f>'[18]Quarterre'!$AV$35/1000</f>
        <v>17.2851617234199</v>
      </c>
      <c r="D23" s="198">
        <f>'[18]Quarterre'!$AW$35/1000</f>
        <v>21.33847050142291</v>
      </c>
      <c r="E23" s="198">
        <f>'[18]Quarterre'!$AX$35/1000</f>
        <v>25.4707547410212</v>
      </c>
      <c r="F23" s="198">
        <f>'[18]Quarterre'!$AY$35/1000</f>
        <v>11.344929241084861</v>
      </c>
      <c r="G23" s="198">
        <f t="shared" si="2"/>
        <v>75.43931620694886</v>
      </c>
      <c r="H23" s="198">
        <f>'[18]Quarterre'!$AZ$35/1000</f>
        <v>10.129190229247193</v>
      </c>
      <c r="I23" s="198">
        <f>'[18]Quarterre'!$BA$35/1000</f>
        <v>12.066884904935817</v>
      </c>
      <c r="J23" s="198">
        <f>'[18]Quarterre'!$BB$35/1000</f>
        <v>23.570560485014788</v>
      </c>
      <c r="L23" s="677"/>
    </row>
    <row r="24" spans="2:12" ht="13.5" customHeight="1">
      <c r="B24" s="126" t="s">
        <v>75</v>
      </c>
      <c r="C24" s="260">
        <f>'[18]Quarterre'!$AV$36/1000</f>
        <v>-0.319597279070003</v>
      </c>
      <c r="D24" s="260">
        <f>'[18]Quarterre'!$AW$36/1000</f>
        <v>-0.1653689526580805</v>
      </c>
      <c r="E24" s="260">
        <f>'[18]Quarterre'!$AX$36/1000</f>
        <v>0.3016085396628876</v>
      </c>
      <c r="F24" s="260">
        <f>'[18]Quarterre'!$AY$36/1000</f>
        <v>0.17609228950137087</v>
      </c>
      <c r="G24" s="260">
        <f t="shared" si="2"/>
        <v>-0.007265402563825046</v>
      </c>
      <c r="H24" s="260">
        <f>'[18]Quarterre'!$AZ$36/1000</f>
        <v>-0.799018002974797</v>
      </c>
      <c r="I24" s="260">
        <f>'[18]Quarterre'!$BA$36/1000</f>
        <v>-1.07160679590511</v>
      </c>
      <c r="J24" s="260">
        <f>'[18]Quarterre'!$BB$36/1000</f>
        <v>-0.8820803226928928</v>
      </c>
      <c r="L24" s="677"/>
    </row>
    <row r="25" spans="1:12" s="193" customFormat="1" ht="13.5" customHeight="1">
      <c r="A25" s="241"/>
      <c r="B25" s="726" t="s">
        <v>5</v>
      </c>
      <c r="C25" s="742">
        <f>'[18]Quarterre'!$AV$37/1000</f>
        <v>16.965564444349898</v>
      </c>
      <c r="D25" s="742">
        <f>'[18]Quarterre'!$AW$37/1000</f>
        <v>21.17310154876483</v>
      </c>
      <c r="E25" s="742">
        <f>'[18]Quarterre'!$AX$37/1000</f>
        <v>25.772363280684086</v>
      </c>
      <c r="F25" s="742">
        <f>'[18]Quarterre'!$AY$37/1000</f>
        <v>11.521021530586232</v>
      </c>
      <c r="G25" s="742">
        <f t="shared" si="2"/>
        <v>75.43205080438506</v>
      </c>
      <c r="H25" s="742">
        <f>'[18]Quarterre'!$AZ$37/1000</f>
        <v>9.330172226272396</v>
      </c>
      <c r="I25" s="742">
        <f>'[18]Quarterre'!$BA$37/1000</f>
        <v>10.995278109030707</v>
      </c>
      <c r="J25" s="742">
        <f>'[18]Quarterre'!$BB$37/1000</f>
        <v>22.688480162321895</v>
      </c>
      <c r="L25" s="677"/>
    </row>
    <row r="26" spans="1:12" s="193" customFormat="1" ht="13.5" customHeight="1">
      <c r="A26" s="241"/>
      <c r="B26" s="128" t="s">
        <v>17</v>
      </c>
      <c r="C26" s="683">
        <f>'[18]Quarterre'!$AV$38/1000</f>
        <v>16.977541449081954</v>
      </c>
      <c r="D26" s="683">
        <f>'[18]Quarterre'!$AW$38/1000</f>
        <v>21.156892842548547</v>
      </c>
      <c r="E26" s="683">
        <f>'[18]Quarterre'!$AX$38/1000</f>
        <v>25.76767417531759</v>
      </c>
      <c r="F26" s="683">
        <f>'[18]Quarterre'!$AY$38/1000</f>
        <v>11.517270780415277</v>
      </c>
      <c r="G26" s="683">
        <f>SUM(C26:F26)</f>
        <v>75.41937924736337</v>
      </c>
      <c r="H26" s="683">
        <f>'[18]Quarterre'!$AZ$38/1000</f>
        <v>9.322582258625053</v>
      </c>
      <c r="I26" s="683">
        <f>'[18]Quarterre'!$BA$38/1000</f>
        <v>11.007935676792062</v>
      </c>
      <c r="J26" s="683">
        <f>'[18]Quarterre'!$BB$38/1000</f>
        <v>22.696537692424428</v>
      </c>
      <c r="L26" s="677"/>
    </row>
    <row r="27" spans="1:12" s="193" customFormat="1" ht="13.5" customHeight="1">
      <c r="A27" s="241"/>
      <c r="B27" s="129" t="s">
        <v>138</v>
      </c>
      <c r="C27" s="743">
        <f>'[18]Quarterre'!$AV$39/1000</f>
        <v>-0.0119770047320568</v>
      </c>
      <c r="D27" s="743">
        <f>'[18]Quarterre'!$AW$39/1000</f>
        <v>0.016208706216281</v>
      </c>
      <c r="E27" s="743">
        <f>'[18]Quarterre'!$AX$39/1000</f>
        <v>0.004689105366494151</v>
      </c>
      <c r="F27" s="743">
        <f>'[18]Quarterre'!$AY$39/1000</f>
        <v>0.0037507501709524494</v>
      </c>
      <c r="G27" s="743">
        <f>SUM(C27:F27)</f>
        <v>0.012671557021670799</v>
      </c>
      <c r="H27" s="743">
        <f>'[18]Quarterre'!$AZ$39/1000</f>
        <v>0.00758996764734288</v>
      </c>
      <c r="I27" s="743">
        <f>'[18]Quarterre'!$BA$39/1000</f>
        <v>-0.012657567761354342</v>
      </c>
      <c r="J27" s="743">
        <f>'[18]Quarterre'!$BB$39/1000</f>
        <v>-0.00805753010253124</v>
      </c>
      <c r="L27" s="250"/>
    </row>
    <row r="28" spans="1:12" s="193" customFormat="1" ht="13.5" customHeight="1">
      <c r="A28" s="241"/>
      <c r="B28" s="741"/>
      <c r="C28" s="132"/>
      <c r="D28" s="132"/>
      <c r="E28" s="132"/>
      <c r="F28" s="132"/>
      <c r="G28" s="132"/>
      <c r="H28" s="132"/>
      <c r="I28" s="132"/>
      <c r="J28" s="132"/>
      <c r="L28" s="250"/>
    </row>
    <row r="29" spans="1:12" s="193" customFormat="1" ht="13.5" customHeight="1">
      <c r="A29" s="241"/>
      <c r="B29" s="741"/>
      <c r="C29" s="132"/>
      <c r="D29" s="132"/>
      <c r="E29" s="132"/>
      <c r="F29" s="132"/>
      <c r="G29" s="132"/>
      <c r="H29" s="132"/>
      <c r="I29" s="132"/>
      <c r="J29" s="132"/>
      <c r="L29" s="250"/>
    </row>
    <row r="30" spans="1:12" s="193" customFormat="1" ht="13.5" customHeight="1">
      <c r="A30" s="241"/>
      <c r="B30" s="741"/>
      <c r="C30" s="132"/>
      <c r="D30" s="132"/>
      <c r="E30" s="132"/>
      <c r="F30" s="132"/>
      <c r="G30" s="132"/>
      <c r="H30" s="132"/>
      <c r="I30" s="132"/>
      <c r="J30" s="132"/>
      <c r="L30" s="250"/>
    </row>
    <row r="31" spans="1:12" s="193" customFormat="1" ht="13.5" customHeight="1">
      <c r="A31" s="241"/>
      <c r="B31" s="282"/>
      <c r="C31" s="247"/>
      <c r="D31" s="247"/>
      <c r="E31" s="247"/>
      <c r="F31" s="247"/>
      <c r="G31" s="247"/>
      <c r="H31" s="247"/>
      <c r="I31" s="247"/>
      <c r="J31" s="247"/>
      <c r="L31" s="677"/>
    </row>
    <row r="32" spans="1:12" s="193" customFormat="1" ht="13.5" customHeight="1">
      <c r="A32" s="241"/>
      <c r="B32" s="802" t="s">
        <v>0</v>
      </c>
      <c r="C32" s="802"/>
      <c r="D32" s="23"/>
      <c r="E32" s="41"/>
      <c r="F32" s="739"/>
      <c r="G32" s="739"/>
      <c r="H32" s="41"/>
      <c r="I32" s="23"/>
      <c r="L32" s="250"/>
    </row>
    <row r="33" spans="1:12" s="193" customFormat="1" ht="13.5" customHeight="1">
      <c r="A33" s="241"/>
      <c r="B33" s="609" t="s">
        <v>18</v>
      </c>
      <c r="C33" s="286" t="s">
        <v>225</v>
      </c>
      <c r="D33" s="286" t="s">
        <v>184</v>
      </c>
      <c r="E33" s="286" t="s">
        <v>160</v>
      </c>
      <c r="F33" s="286" t="s">
        <v>162</v>
      </c>
      <c r="G33" s="286">
        <v>2012</v>
      </c>
      <c r="H33" s="286" t="s">
        <v>181</v>
      </c>
      <c r="I33" s="286" t="s">
        <v>185</v>
      </c>
      <c r="J33" s="286" t="s">
        <v>191</v>
      </c>
      <c r="K33" s="272"/>
      <c r="L33" s="250"/>
    </row>
    <row r="34" spans="1:12" s="193" customFormat="1" ht="13.5" customHeight="1">
      <c r="A34" s="241"/>
      <c r="B34" s="124" t="s">
        <v>70</v>
      </c>
      <c r="C34" s="682">
        <f>'[18]Quarterre'!$AV$49/1000</f>
        <v>1536.6016125182548</v>
      </c>
      <c r="D34" s="682">
        <f>'[18]Quarterre'!$AW$49/1000</f>
        <v>1545.432614150028</v>
      </c>
      <c r="E34" s="682">
        <f>'[18]Quarterre'!$AX$49/1000</f>
        <v>1518.9019277598034</v>
      </c>
      <c r="F34" s="682">
        <f>'[18]Quarterre'!$AY$49/1000</f>
        <v>1521.7406725874816</v>
      </c>
      <c r="G34" s="682">
        <f>F34</f>
        <v>1521.7406725874816</v>
      </c>
      <c r="H34" s="682">
        <f>'[18]Quarterre'!$AZ$49/1000</f>
        <v>1859.865281580064</v>
      </c>
      <c r="I34" s="682">
        <f>'[18]Quarterre'!$BA$49/1000</f>
        <v>1853.1168337169133</v>
      </c>
      <c r="J34" s="682">
        <f>'[18]Quarterre'!$BB$49/1000</f>
        <v>1196.1653021473549</v>
      </c>
      <c r="K34" s="256"/>
      <c r="L34" s="250"/>
    </row>
    <row r="35" spans="1:12" s="193" customFormat="1" ht="13.5" customHeight="1">
      <c r="A35" s="241"/>
      <c r="B35" s="121" t="s">
        <v>19</v>
      </c>
      <c r="C35" s="132">
        <f>'[18]Quarterre'!$AV$50/1000</f>
        <v>1353.5354837991445</v>
      </c>
      <c r="D35" s="132">
        <f>'[18]Quarterre'!$AW$50/1000</f>
        <v>929.2341685241539</v>
      </c>
      <c r="E35" s="132">
        <f>'[18]Quarterre'!$AX$50/1000</f>
        <v>1333.0866816327232</v>
      </c>
      <c r="F35" s="132">
        <f>'[18]Quarterre'!$AY$50/1000</f>
        <v>1334.601701418572</v>
      </c>
      <c r="G35" s="132">
        <f>F35</f>
        <v>1334.601701418572</v>
      </c>
      <c r="H35" s="132">
        <f>'[18]Quarterre'!$AZ$50/1000</f>
        <v>1568.292321490631</v>
      </c>
      <c r="I35" s="132">
        <f>'[18]Quarterre'!$BA$50/1000</f>
        <v>1556.548552160054</v>
      </c>
      <c r="J35" s="132">
        <f>'[18]Quarterre'!$BB$50/1000</f>
        <v>771.3076302800717</v>
      </c>
      <c r="L35" s="326"/>
    </row>
    <row r="36" spans="1:10" s="193" customFormat="1" ht="13.5" customHeight="1">
      <c r="A36" s="241"/>
      <c r="B36" s="65" t="s">
        <v>35</v>
      </c>
      <c r="C36" s="132">
        <f>'[18]Quarterre'!$AV$51/1000</f>
        <v>11.327280675134253</v>
      </c>
      <c r="D36" s="132">
        <f>'[18]Quarterre'!$AW$51/1000</f>
        <v>9.333769573856781</v>
      </c>
      <c r="E36" s="132">
        <f>'[18]Quarterre'!$AX$51/1000</f>
        <v>8.051333940470759</v>
      </c>
      <c r="F36" s="132">
        <f>'[18]Quarterre'!$AY$51/1000</f>
        <v>17.153641530287825</v>
      </c>
      <c r="G36" s="132">
        <f>F36</f>
        <v>17.153641530287825</v>
      </c>
      <c r="H36" s="132">
        <f>'[18]Quarterre'!$AZ$51/1000</f>
        <v>948.3151670073329</v>
      </c>
      <c r="I36" s="132">
        <f>'[18]Quarterre'!$BA$51/1000</f>
        <v>939.5063327008953</v>
      </c>
      <c r="J36" s="132">
        <f>'[18]Quarterre'!$BB$51/1000</f>
        <v>19.542108440982528</v>
      </c>
    </row>
    <row r="37" spans="1:10" s="193" customFormat="1" ht="13.5" customHeight="1">
      <c r="A37" s="241"/>
      <c r="B37" s="65" t="s">
        <v>36</v>
      </c>
      <c r="C37" s="132">
        <f>'[18]Quarterre'!$AV$52/1000</f>
        <v>35.631685469999994</v>
      </c>
      <c r="D37" s="132">
        <f>'[18]Quarterre'!$AW$52/1000</f>
        <v>44.16755492</v>
      </c>
      <c r="E37" s="132">
        <f>'[18]Quarterre'!$AX$52/1000</f>
        <v>44.41029074</v>
      </c>
      <c r="F37" s="132">
        <f>'[18]Quarterre'!$AY$52/1000</f>
        <v>32.835165700000005</v>
      </c>
      <c r="G37" s="132">
        <f aca="true" t="shared" si="3" ref="G37:G42">F37</f>
        <v>32.835165700000005</v>
      </c>
      <c r="H37" s="132">
        <f>'[18]Quarterre'!$AZ$52/1000</f>
        <v>518.5568763800001</v>
      </c>
      <c r="I37" s="132">
        <f>'[18]Quarterre'!$BA$52/1000</f>
        <v>518.4190610699999</v>
      </c>
      <c r="J37" s="132">
        <f>'[18]Quarterre'!$BB$52/1000</f>
        <v>29.615901964647396</v>
      </c>
    </row>
    <row r="38" spans="1:10" s="193" customFormat="1" ht="13.5" customHeight="1">
      <c r="A38" s="241"/>
      <c r="B38" s="65" t="s">
        <v>37</v>
      </c>
      <c r="C38" s="132">
        <f>'[18]Quarterre'!$AV$53/1000</f>
        <v>1300.71869762</v>
      </c>
      <c r="D38" s="132">
        <f>'[18]Quarterre'!$AW$53/1000</f>
        <v>870.10210763</v>
      </c>
      <c r="E38" s="132">
        <f>'[18]Quarterre'!$AX$53/1000</f>
        <v>1274.7330033549997</v>
      </c>
      <c r="F38" s="132">
        <f>'[18]Quarterre'!$AY$53/1000</f>
        <v>1278.47572103</v>
      </c>
      <c r="G38" s="132">
        <f t="shared" si="3"/>
        <v>1278.47572103</v>
      </c>
      <c r="H38" s="132">
        <f>'[18]Quarterre'!$AZ$53/1000</f>
        <v>1.3636130700002</v>
      </c>
      <c r="I38" s="132">
        <f>'[18]Quarterre'!$BA$53/1000</f>
        <v>1.2938695300002</v>
      </c>
      <c r="J38" s="132">
        <f>'[18]Quarterre'!$BB$53/1000</f>
        <v>716.5752694499998</v>
      </c>
    </row>
    <row r="39" spans="1:10" s="193" customFormat="1" ht="13.5" customHeight="1">
      <c r="A39" s="241"/>
      <c r="B39" s="65" t="s">
        <v>38</v>
      </c>
      <c r="C39" s="132">
        <f>'[18]Quarterre'!$AV$54/1000</f>
        <v>5.68598047782279</v>
      </c>
      <c r="D39" s="132">
        <f>'[18]Quarterre'!$AW$54/1000</f>
        <v>5.45225958150776</v>
      </c>
      <c r="E39" s="132">
        <f>'[18]Quarterre'!$AX$54/1000</f>
        <v>5.37079940038454</v>
      </c>
      <c r="F39" s="132">
        <f>'[18]Quarterre'!$AY$54/1000</f>
        <v>6.071293235717819</v>
      </c>
      <c r="G39" s="132">
        <f t="shared" si="3"/>
        <v>6.071293235717819</v>
      </c>
      <c r="H39" s="132">
        <f>'[18]Quarterre'!$AZ$54/1000</f>
        <v>98.064903763298</v>
      </c>
      <c r="I39" s="132">
        <f>'[18]Quarterre'!$BA$54/1000</f>
        <v>95.2178456391584</v>
      </c>
      <c r="J39" s="132">
        <f>'[18]Quarterre'!$BB$54/1000</f>
        <v>5.5319733244421</v>
      </c>
    </row>
    <row r="40" spans="1:10" s="193" customFormat="1" ht="13.5" customHeight="1">
      <c r="A40" s="241"/>
      <c r="B40" s="65" t="s">
        <v>25</v>
      </c>
      <c r="C40" s="132">
        <f>'[18]Quarterre'!$AV$55/1000</f>
        <v>0.17183955618750002</v>
      </c>
      <c r="D40" s="132">
        <f>'[18]Quarterre'!$AW$55/1000</f>
        <v>0.1784768187894</v>
      </c>
      <c r="E40" s="132">
        <f>'[18]Quarterre'!$AX$55/1000</f>
        <v>0.5212541968683</v>
      </c>
      <c r="F40" s="132">
        <f>'[18]Quarterre'!$AY$55/1000</f>
        <v>0.06587992256639989</v>
      </c>
      <c r="G40" s="132">
        <f t="shared" si="3"/>
        <v>0.06587992256639989</v>
      </c>
      <c r="H40" s="132">
        <f>'[18]Quarterre'!$AZ$55/1000</f>
        <v>1.99176127</v>
      </c>
      <c r="I40" s="132">
        <f>'[18]Quarterre'!$BA$55/1000</f>
        <v>2.11144322</v>
      </c>
      <c r="J40" s="132">
        <f>'[18]Quarterre'!$BB$55/1000</f>
        <v>0.0423771000000001</v>
      </c>
    </row>
    <row r="41" spans="1:10" s="193" customFormat="1" ht="13.5" customHeight="1">
      <c r="A41" s="241"/>
      <c r="B41" s="58" t="s">
        <v>20</v>
      </c>
      <c r="C41" s="132">
        <f>'[18]Quarterre'!$AV$56/1000</f>
        <v>183.0661287191105</v>
      </c>
      <c r="D41" s="132">
        <f>'[18]Quarterre'!$AW$56/1000</f>
        <v>616.1984456258741</v>
      </c>
      <c r="E41" s="132">
        <f>'[18]Quarterre'!$AX$56/1000</f>
        <v>185.81524612708017</v>
      </c>
      <c r="F41" s="132">
        <f>'[18]Quarterre'!$AY$56/1000</f>
        <v>187.13897116890945</v>
      </c>
      <c r="G41" s="132">
        <f t="shared" si="3"/>
        <v>187.13897116890945</v>
      </c>
      <c r="H41" s="132">
        <f>'[18]Quarterre'!$AZ$56/1000</f>
        <v>291.572960089433</v>
      </c>
      <c r="I41" s="132">
        <f>'[18]Quarterre'!$BA$56/1000</f>
        <v>296.5682815568594</v>
      </c>
      <c r="J41" s="132">
        <f>'[18]Quarterre'!$BB$56/1000</f>
        <v>424.8576718672833</v>
      </c>
    </row>
    <row r="42" spans="1:10" s="193" customFormat="1" ht="13.5" customHeight="1">
      <c r="A42" s="241"/>
      <c r="B42" s="65" t="s">
        <v>39</v>
      </c>
      <c r="C42" s="132">
        <f>'[18]Quarterre'!$AV$57/1000</f>
        <v>25.19187603866439</v>
      </c>
      <c r="D42" s="132">
        <f>'[18]Quarterre'!$AW$57/1000</f>
        <v>25.22814085212651</v>
      </c>
      <c r="E42" s="132">
        <f>'[18]Quarterre'!$AX$57/1000</f>
        <v>25.767027945632496</v>
      </c>
      <c r="F42" s="132">
        <f>'[18]Quarterre'!$AY$57/1000</f>
        <v>34.47085407518259</v>
      </c>
      <c r="G42" s="132">
        <f t="shared" si="3"/>
        <v>34.47085407518259</v>
      </c>
      <c r="H42" s="132">
        <f>'[18]Quarterre'!$AZ$57/1000</f>
        <v>138.98810264040802</v>
      </c>
      <c r="I42" s="132">
        <f>'[18]Quarterre'!$BA$57/1000</f>
        <v>150.77540124861898</v>
      </c>
      <c r="J42" s="132">
        <f>'[18]Quarterre'!$BB$57/1000</f>
        <v>29.6064859154855</v>
      </c>
    </row>
    <row r="43" spans="1:10" s="193" customFormat="1" ht="13.5" customHeight="1">
      <c r="A43" s="241"/>
      <c r="B43" s="65" t="s">
        <v>40</v>
      </c>
      <c r="C43" s="132">
        <f>'[18]Quarterre'!$AV$58/1000</f>
        <v>67.1185687116399</v>
      </c>
      <c r="D43" s="132">
        <f>'[18]Quarterre'!$AW$58/1000</f>
        <v>106.83004265510961</v>
      </c>
      <c r="E43" s="132">
        <f>'[18]Quarterre'!$AX$58/1000</f>
        <v>113.40826762581139</v>
      </c>
      <c r="F43" s="132">
        <f>'[18]Quarterre'!$AY$58/1000</f>
        <v>125.3781591639386</v>
      </c>
      <c r="G43" s="132">
        <f>F43</f>
        <v>125.3781591639386</v>
      </c>
      <c r="H43" s="132">
        <f>'[18]Quarterre'!$AZ$58/1000</f>
        <v>31.804814934282298</v>
      </c>
      <c r="I43" s="132">
        <f>'[18]Quarterre'!$BA$58/1000</f>
        <v>18.1994898587186</v>
      </c>
      <c r="J43" s="132">
        <f>'[18]Quarterre'!$BB$58/1000</f>
        <v>197.79321960821</v>
      </c>
    </row>
    <row r="44" spans="1:10" s="193" customFormat="1" ht="13.5" customHeight="1">
      <c r="A44" s="241"/>
      <c r="B44" s="717" t="s">
        <v>25</v>
      </c>
      <c r="C44" s="134">
        <f>'[18]Quarterre'!$AV$59/1000</f>
        <v>90.75568396880624</v>
      </c>
      <c r="D44" s="134">
        <f>'[18]Quarterre'!$AW$59/1000</f>
        <v>484.14026211863796</v>
      </c>
      <c r="E44" s="134">
        <f>'[18]Quarterre'!$AX$59/1000</f>
        <v>46.63995055563628</v>
      </c>
      <c r="F44" s="134">
        <f>'[18]Quarterre'!$AY$59/1000</f>
        <v>27.289957929788265</v>
      </c>
      <c r="G44" s="134">
        <f>F44</f>
        <v>27.289957929788265</v>
      </c>
      <c r="H44" s="134">
        <f>'[18]Quarterre'!$AZ$59/1000</f>
        <v>120.78004251474269</v>
      </c>
      <c r="I44" s="134">
        <f>'[18]Quarterre'!$BA$59/1000</f>
        <v>127.5933904495218</v>
      </c>
      <c r="J44" s="134">
        <f>'[18]Quarterre'!$BB$59/1000</f>
        <v>197.45796634358783</v>
      </c>
    </row>
    <row r="45" spans="1:10" s="193" customFormat="1" ht="13.5" customHeight="1">
      <c r="A45" s="241"/>
      <c r="B45" s="609" t="s">
        <v>24</v>
      </c>
      <c r="C45" s="247">
        <f>'[18]Quarterre'!$AV$60/1000</f>
        <v>1050.0468956462655</v>
      </c>
      <c r="D45" s="247">
        <f>'[18]Quarterre'!$AW$60/1000</f>
        <v>1042.7781876258377</v>
      </c>
      <c r="E45" s="247">
        <f>'[18]Quarterre'!$AX$60/1000</f>
        <v>1064.9103574211983</v>
      </c>
      <c r="F45" s="247">
        <f>'[18]Quarterre'!$AY$60/1000</f>
        <v>1080.5195226460398</v>
      </c>
      <c r="G45" s="247">
        <f>F45</f>
        <v>1080.5195226460398</v>
      </c>
      <c r="H45" s="247">
        <f>'[18]Quarterre'!$AZ$60/1000</f>
        <v>1101.1855185778654</v>
      </c>
      <c r="I45" s="247">
        <f>'[18]Quarterre'!$BA$60/1000</f>
        <v>1079.088259854037</v>
      </c>
      <c r="J45" s="247">
        <f>'[18]Quarterre'!$BB$60/1000</f>
        <v>1103.5875480024556</v>
      </c>
    </row>
    <row r="46" spans="1:10" s="193" customFormat="1" ht="13.5" customHeight="1" hidden="1">
      <c r="A46" s="241"/>
      <c r="B46" s="16" t="s">
        <v>17</v>
      </c>
      <c r="C46" s="247"/>
      <c r="D46" s="247"/>
      <c r="E46" s="247"/>
      <c r="F46" s="247"/>
      <c r="G46" s="247"/>
      <c r="H46" s="247"/>
      <c r="I46" s="247"/>
      <c r="J46" s="247"/>
    </row>
    <row r="47" spans="1:10" s="193" customFormat="1" ht="13.5" customHeight="1">
      <c r="A47" s="241"/>
      <c r="B47" s="121" t="s">
        <v>17</v>
      </c>
      <c r="C47" s="248">
        <f>'[18]Quarterre'!$AV$61/1000</f>
        <v>1049.6776677439384</v>
      </c>
      <c r="D47" s="248">
        <f>'[18]Quarterre'!$AW$61/1000</f>
        <v>1042.3934942584049</v>
      </c>
      <c r="E47" s="248">
        <f>'[18]Quarterre'!$AX$61/1000</f>
        <v>1064.517359305644</v>
      </c>
      <c r="F47" s="248">
        <f>'[18]Quarterre'!$AY$61/1000</f>
        <v>1080.1320433328658</v>
      </c>
      <c r="G47" s="248">
        <f>F47</f>
        <v>1080.1320433328658</v>
      </c>
      <c r="H47" s="248">
        <f>'[18]Quarterre'!$AZ$61/1000</f>
        <v>1100.8173352847514</v>
      </c>
      <c r="I47" s="248">
        <f>'[18]Quarterre'!$BA$61/1000</f>
        <v>1078.729681159089</v>
      </c>
      <c r="J47" s="248">
        <f>'[18]Quarterre'!$BB$61/1000</f>
        <v>1103.2640190659477</v>
      </c>
    </row>
    <row r="48" spans="1:10" s="193" customFormat="1" ht="13.5" customHeight="1">
      <c r="A48" s="241"/>
      <c r="B48" s="119" t="s">
        <v>139</v>
      </c>
      <c r="C48" s="134">
        <f>'[18]Quarterre'!$AV$62/1000</f>
        <v>0.369227902326984</v>
      </c>
      <c r="D48" s="134">
        <f>'[18]Quarterre'!$AW$62/1000</f>
        <v>0.384693367432814</v>
      </c>
      <c r="E48" s="134">
        <f>'[18]Quarterre'!$AX$62/1000</f>
        <v>0.39299811555450204</v>
      </c>
      <c r="F48" s="134">
        <f>'[18]Quarterre'!$AY$62/1000</f>
        <v>0.387479313174015</v>
      </c>
      <c r="G48" s="134">
        <f>F48</f>
        <v>0.387479313174015</v>
      </c>
      <c r="H48" s="134">
        <f>'[18]Quarterre'!$AZ$62/1000</f>
        <v>0.368183293114047</v>
      </c>
      <c r="I48" s="134">
        <f>'[18]Quarterre'!$BA$62/1000</f>
        <v>0.358578694948008</v>
      </c>
      <c r="J48" s="134">
        <f>'[18]Quarterre'!$BB$62/1000</f>
        <v>0.323528936507936</v>
      </c>
    </row>
    <row r="49" spans="1:10" s="193" customFormat="1" ht="13.5" customHeight="1">
      <c r="A49" s="241"/>
      <c r="B49" s="609" t="s">
        <v>21</v>
      </c>
      <c r="C49" s="754">
        <f>'[18]Quarterre'!$AV$63/1000</f>
        <v>486.55471687198826</v>
      </c>
      <c r="D49" s="754">
        <f>'[18]Quarterre'!$AW$63/1000</f>
        <v>502.65442651612307</v>
      </c>
      <c r="E49" s="754">
        <f>'[18]Quarterre'!$AX$63/1000</f>
        <v>453.99156931201634</v>
      </c>
      <c r="F49" s="754">
        <f>'[18]Quarterre'!$AY$63/1000</f>
        <v>441.2211499414428</v>
      </c>
      <c r="G49" s="754">
        <f>F49</f>
        <v>441.2211499414428</v>
      </c>
      <c r="H49" s="754">
        <f>'[18]Quarterre'!$AZ$63/1000</f>
        <v>758.6797629022759</v>
      </c>
      <c r="I49" s="754">
        <f>'[18]Quarterre'!$BA$63/1000</f>
        <v>774.0285742628857</v>
      </c>
      <c r="J49" s="754">
        <f>'[18]Quarterre'!$BB$63/1000</f>
        <v>92.57775414490078</v>
      </c>
    </row>
    <row r="50" spans="1:10" s="193" customFormat="1" ht="13.5" customHeight="1">
      <c r="A50" s="241"/>
      <c r="B50" s="58" t="s">
        <v>22</v>
      </c>
      <c r="C50" s="248">
        <f>'[18]Quarterre'!$AV$64/1000</f>
        <v>291.64299377063594</v>
      </c>
      <c r="D50" s="248">
        <f>'[18]Quarterre'!$AW$64/1000</f>
        <v>149.0431730844452</v>
      </c>
      <c r="E50" s="248">
        <f>'[18]Quarterre'!$AX$64/1000</f>
        <v>200.89567322697846</v>
      </c>
      <c r="F50" s="248">
        <f>'[18]Quarterre'!$AY$64/1000</f>
        <v>205.0979033546947</v>
      </c>
      <c r="G50" s="248">
        <f aca="true" t="shared" si="4" ref="G50:G57">F50</f>
        <v>205.0979033546947</v>
      </c>
      <c r="H50" s="248">
        <f>'[18]Quarterre'!$AZ$64/1000</f>
        <v>290.4594367882456</v>
      </c>
      <c r="I50" s="248">
        <f>'[18]Quarterre'!$BA$64/1000</f>
        <v>336.9974413882505</v>
      </c>
      <c r="J50" s="248">
        <f>'[18]Quarterre'!$BB$64/1000</f>
        <v>31.3433160419117</v>
      </c>
    </row>
    <row r="51" spans="1:10" s="193" customFormat="1" ht="13.5" customHeight="1">
      <c r="A51" s="241"/>
      <c r="B51" s="65" t="s">
        <v>41</v>
      </c>
      <c r="C51" s="132">
        <f>('[18]Quarterre'!$AV$65+'[18]Quarterre'!$AV$66)/1000</f>
        <v>289.36288137</v>
      </c>
      <c r="D51" s="132">
        <f>('[18]Quarterre'!$AW$65+'[18]Quarterre'!$AW$66)/1000</f>
        <v>146.0995488614552</v>
      </c>
      <c r="E51" s="132">
        <f>('[18]Quarterre'!$AX$65+'[18]Quarterre'!$AX$66)/1000</f>
        <v>194.98934793411198</v>
      </c>
      <c r="F51" s="132">
        <f>('[18]Quarterre'!$AY$65+'[18]Quarterre'!$AY$66)/1000</f>
        <v>196.23873932071197</v>
      </c>
      <c r="G51" s="132">
        <f t="shared" si="4"/>
        <v>196.23873932071197</v>
      </c>
      <c r="H51" s="132">
        <f>('[18]Quarterre'!$AZ$65+'[18]Quarterre'!$AZ$66)/1000</f>
        <v>195.21743963612684</v>
      </c>
      <c r="I51" s="132">
        <f>('[18]Quarterre'!$BA$65+'[18]Quarterre'!$BA$66)/1000</f>
        <v>246.03730405720157</v>
      </c>
      <c r="J51" s="132">
        <f>('[18]Quarterre'!$BB$65+'[18]Quarterre'!$BB$66)/1000</f>
        <v>25.683387346024492</v>
      </c>
    </row>
    <row r="52" spans="1:10" s="193" customFormat="1" ht="13.5" customHeight="1">
      <c r="A52" s="241"/>
      <c r="B52" s="65" t="s">
        <v>59</v>
      </c>
      <c r="C52" s="132">
        <f>'[18]Quarterre'!$AV$67/1000</f>
        <v>2.1668319606359</v>
      </c>
      <c r="D52" s="132">
        <f>'[18]Quarterre'!$AW$67/1000</f>
        <v>2.6516840707968</v>
      </c>
      <c r="E52" s="132">
        <f>'[18]Quarterre'!$AX$67/1000</f>
        <v>2.8992744880685</v>
      </c>
      <c r="F52" s="132">
        <f>'[18]Quarterre'!$AY$67/1000</f>
        <v>3.86542121823871</v>
      </c>
      <c r="G52" s="132">
        <f>F52</f>
        <v>3.86542121823871</v>
      </c>
      <c r="H52" s="132">
        <f>'[18]Quarterre'!$AZ$67/1000</f>
        <v>43.514146254378595</v>
      </c>
      <c r="I52" s="132">
        <f>'[18]Quarterre'!$BA$67/1000</f>
        <v>39.777608893586205</v>
      </c>
      <c r="J52" s="132">
        <f>'[18]Quarterre'!$BB$67/1000</f>
        <v>4.2592119286917</v>
      </c>
    </row>
    <row r="53" spans="1:10" s="193" customFormat="1" ht="12.75">
      <c r="A53" s="241"/>
      <c r="B53" s="65" t="s">
        <v>25</v>
      </c>
      <c r="C53" s="132">
        <f>'[18]Quarterre'!$AV$68/1000</f>
        <v>0.1132804399999967</v>
      </c>
      <c r="D53" s="132">
        <f>'[18]Quarterre'!$AW$68/1000</f>
        <v>0.29194015219319797</v>
      </c>
      <c r="E53" s="132">
        <f>'[18]Quarterre'!$AX$68/1000</f>
        <v>3.0070508047979616</v>
      </c>
      <c r="F53" s="132">
        <f>'[18]Quarterre'!$AY$68/1000</f>
        <v>4.993742815744008</v>
      </c>
      <c r="G53" s="132">
        <f t="shared" si="4"/>
        <v>4.993742815744008</v>
      </c>
      <c r="H53" s="132">
        <f>'[18]Quarterre'!$AZ$68/1000</f>
        <v>51.7278508977402</v>
      </c>
      <c r="I53" s="132">
        <f>'[18]Quarterre'!$BA$68/1000</f>
        <v>51.1825284374627</v>
      </c>
      <c r="J53" s="132">
        <f>'[18]Quarterre'!$BB$68/1000</f>
        <v>1.4007167671955025</v>
      </c>
    </row>
    <row r="54" spans="1:10" s="193" customFormat="1" ht="12.75">
      <c r="A54" s="241"/>
      <c r="B54" s="58" t="s">
        <v>23</v>
      </c>
      <c r="C54" s="132">
        <f>'[18]Quarterre'!$AV$69/1000</f>
        <v>194.91172310135232</v>
      </c>
      <c r="D54" s="132">
        <f>'[18]Quarterre'!$AW$69/1000</f>
        <v>353.6112534316779</v>
      </c>
      <c r="E54" s="132">
        <f>'[18]Quarterre'!$AX$69/1000</f>
        <v>253.09589608503794</v>
      </c>
      <c r="F54" s="132">
        <f>'[18]Quarterre'!$AY$69/1000</f>
        <v>236.1232465867481</v>
      </c>
      <c r="G54" s="132">
        <f t="shared" si="4"/>
        <v>236.1232465867481</v>
      </c>
      <c r="H54" s="132">
        <f>'[18]Quarterre'!$AZ$69/1000</f>
        <v>468.22032611403023</v>
      </c>
      <c r="I54" s="132">
        <f>'[18]Quarterre'!$BA$69/1000</f>
        <v>437.0311328746352</v>
      </c>
      <c r="J54" s="132">
        <f>'[18]Quarterre'!$BB$69/1000</f>
        <v>61.23443810298909</v>
      </c>
    </row>
    <row r="55" spans="1:10" s="193" customFormat="1" ht="12.75">
      <c r="A55" s="241"/>
      <c r="B55" s="65" t="s">
        <v>41</v>
      </c>
      <c r="C55" s="132">
        <f>('[18]Quarterre'!$AV$70+'[18]Quarterre'!$AV$71)/1000</f>
        <v>143.44889080000002</v>
      </c>
      <c r="D55" s="132">
        <f>('[18]Quarterre'!$AW$70+'[18]Quarterre'!$AW$71)/1000</f>
        <v>303.05572049000006</v>
      </c>
      <c r="E55" s="132">
        <f>('[18]Quarterre'!$AX$70+'[18]Quarterre'!$AX$71)/1000</f>
        <v>200.08517147000003</v>
      </c>
      <c r="F55" s="132">
        <f>('[18]Quarterre'!$AY$70+'[18]Quarterre'!$AY$71)/1000</f>
        <v>180.15044981</v>
      </c>
      <c r="G55" s="132">
        <f t="shared" si="4"/>
        <v>180.15044981</v>
      </c>
      <c r="H55" s="132">
        <f>('[18]Quarterre'!$AZ$70+'[18]Quarterre'!$AZ$71)/1000</f>
        <v>171.13240537794883</v>
      </c>
      <c r="I55" s="132">
        <f>('[18]Quarterre'!$BA$70+'[18]Quarterre'!$BA$71)/1000</f>
        <v>139.136098233155</v>
      </c>
      <c r="J55" s="132">
        <f>('[18]Quarterre'!$BB$70+'[18]Quarterre'!$BB$71)/1000</f>
        <v>3.6598565951496904</v>
      </c>
    </row>
    <row r="56" spans="1:10" s="193" customFormat="1" ht="12.75">
      <c r="A56" s="241"/>
      <c r="B56" s="65" t="s">
        <v>43</v>
      </c>
      <c r="C56" s="132">
        <f>'[18]Quarterre'!$AV$72/1000</f>
        <v>20.29635339812359</v>
      </c>
      <c r="D56" s="132">
        <f>'[18]Quarterre'!$AW$72/1000</f>
        <v>17.9657834124982</v>
      </c>
      <c r="E56" s="132">
        <f>'[18]Quarterre'!$AX$72/1000</f>
        <v>16.9810194750793</v>
      </c>
      <c r="F56" s="132">
        <f>'[18]Quarterre'!$AY$72/1000</f>
        <v>20.9447421022758</v>
      </c>
      <c r="G56" s="132">
        <f t="shared" si="4"/>
        <v>20.9447421022758</v>
      </c>
      <c r="H56" s="132">
        <f>'[18]Quarterre'!$AZ$72/1000</f>
        <v>140.4678645013762</v>
      </c>
      <c r="I56" s="132">
        <f>'[18]Quarterre'!$BA$72/1000</f>
        <v>146.19740156810502</v>
      </c>
      <c r="J56" s="132">
        <f>'[18]Quarterre'!$BB$72/1000</f>
        <v>18.0545049188512</v>
      </c>
    </row>
    <row r="57" spans="2:10" ht="12.75">
      <c r="B57" s="717" t="s">
        <v>25</v>
      </c>
      <c r="C57" s="134">
        <f>'[18]Quarterre'!$AV$73/1000</f>
        <v>31.166478903228708</v>
      </c>
      <c r="D57" s="134">
        <f>'[18]Quarterre'!$AW$73/1000</f>
        <v>32.589749529179635</v>
      </c>
      <c r="E57" s="134">
        <f>'[18]Quarterre'!$AX$73/1000</f>
        <v>36.029705139958615</v>
      </c>
      <c r="F57" s="134">
        <f>'[18]Quarterre'!$AY$73/1000</f>
        <v>35.0280546744723</v>
      </c>
      <c r="G57" s="134">
        <f t="shared" si="4"/>
        <v>35.0280546744723</v>
      </c>
      <c r="H57" s="134">
        <f>'[18]Quarterre'!$AZ$73/1000</f>
        <v>156.62005623470515</v>
      </c>
      <c r="I57" s="134">
        <f>'[18]Quarterre'!$BA$73/1000</f>
        <v>151.69763307337521</v>
      </c>
      <c r="J57" s="134">
        <f>'[18]Quarterre'!$BB$73/1000</f>
        <v>39.520076588988196</v>
      </c>
    </row>
    <row r="58" spans="1:15" s="16" customFormat="1" ht="6" customHeight="1">
      <c r="A58" s="239"/>
      <c r="B58" s="37"/>
      <c r="C58" s="127"/>
      <c r="D58" s="132"/>
      <c r="E58" s="259"/>
      <c r="F58" s="132"/>
      <c r="G58" s="259"/>
      <c r="H58" s="132"/>
      <c r="I58" s="132"/>
      <c r="J58" s="259"/>
      <c r="K58" s="239"/>
      <c r="L58" s="23"/>
      <c r="M58" s="132"/>
      <c r="N58" s="132"/>
      <c r="O58" s="259"/>
    </row>
    <row r="59" spans="2:10" ht="15">
      <c r="B59" s="37" t="s">
        <v>92</v>
      </c>
      <c r="C59" s="132">
        <f>'[18]Quarterre'!$AV$42/1000</f>
        <v>0.82264687</v>
      </c>
      <c r="D59" s="132">
        <f>'[18]Quarterre'!$AW$42/1000</f>
        <v>0.30269586</v>
      </c>
      <c r="E59" s="132">
        <f>'[18]Quarterre'!$AX$42/1000</f>
        <v>1.0183251199999999</v>
      </c>
      <c r="F59" s="132">
        <f>'[18]Quarterre'!$AY$42/1000</f>
        <v>3.6185496600000002</v>
      </c>
      <c r="G59" s="260">
        <f>SUM(C59:F59)</f>
        <v>5.76221751</v>
      </c>
      <c r="H59" s="132">
        <f>'[18]Quarterre'!$AZ$42/1000</f>
        <v>1.07698036</v>
      </c>
      <c r="I59" s="132">
        <f>'[18]Quarterre'!$BA$42/1000</f>
        <v>1.91431959</v>
      </c>
      <c r="J59" s="132">
        <f>'[18]Quarterre'!$BB$42/1000</f>
        <v>1.42407384</v>
      </c>
    </row>
    <row r="60" spans="1:10" s="193" customFormat="1" ht="12.75">
      <c r="A60" s="241"/>
      <c r="B60" s="37" t="s">
        <v>64</v>
      </c>
      <c r="C60" s="211">
        <f aca="true" t="shared" si="5" ref="C60:J60">C59/C4</f>
        <v>0.03204575417501494</v>
      </c>
      <c r="D60" s="211">
        <f t="shared" si="5"/>
        <v>0.011919550377868739</v>
      </c>
      <c r="E60" s="211">
        <f t="shared" si="5"/>
        <v>0.037418264552146016</v>
      </c>
      <c r="F60" s="211">
        <f t="shared" si="5"/>
        <v>0.13883695108980804</v>
      </c>
      <c r="G60" s="211">
        <f t="shared" si="5"/>
        <v>0.055223342888917025</v>
      </c>
      <c r="H60" s="211">
        <f t="shared" si="5"/>
        <v>0.0347781837871401</v>
      </c>
      <c r="I60" s="211">
        <f t="shared" si="5"/>
        <v>0.05559547960075754</v>
      </c>
      <c r="J60" s="211">
        <f t="shared" si="5"/>
        <v>0.04306581574425873</v>
      </c>
    </row>
    <row r="61" spans="2:11" s="193" customFormat="1" ht="12.75">
      <c r="B61" s="37" t="s">
        <v>65</v>
      </c>
      <c r="C61" s="132">
        <f>'[18]Quarterre'!$AV$41/1000</f>
        <v>0.82264687</v>
      </c>
      <c r="D61" s="132">
        <f>'[18]Quarterre'!$AW$41/1000</f>
        <v>10.33604586</v>
      </c>
      <c r="E61" s="132">
        <f>'[18]Quarterre'!$AX$41/1000</f>
        <v>1.0183251199999999</v>
      </c>
      <c r="F61" s="132">
        <f>'[18]Quarterre'!$AY$41/1000</f>
        <v>3.6185496600000002</v>
      </c>
      <c r="G61" s="260">
        <f>SUM(C61:F61)</f>
        <v>15.795567510000001</v>
      </c>
      <c r="H61" s="132">
        <f>'[18]Quarterre'!$AZ$41/1000</f>
        <v>1.5044363600000001</v>
      </c>
      <c r="I61" s="132">
        <f>'[18]Quarterre'!$BA$41/1000</f>
        <v>1.91656429</v>
      </c>
      <c r="J61" s="132">
        <f>'[18]Quarterre'!$BB$41/1000</f>
        <v>1.42287984</v>
      </c>
      <c r="K61" s="256"/>
    </row>
    <row r="62" spans="2:11" s="193" customFormat="1" ht="12.75">
      <c r="B62" s="37" t="s">
        <v>66</v>
      </c>
      <c r="C62" s="260">
        <f aca="true" t="shared" si="6" ref="C62:J62">C13-C59</f>
        <v>-1.802851934590602</v>
      </c>
      <c r="D62" s="260">
        <f t="shared" si="6"/>
        <v>-1.3614591959231914</v>
      </c>
      <c r="E62" s="260">
        <f t="shared" si="6"/>
        <v>-2.5319812382034925</v>
      </c>
      <c r="F62" s="260">
        <f t="shared" si="6"/>
        <v>-5.171923592639188</v>
      </c>
      <c r="G62" s="260">
        <f t="shared" si="6"/>
        <v>-10.868215961356473</v>
      </c>
      <c r="H62" s="260">
        <f t="shared" si="6"/>
        <v>1.0682293645151926</v>
      </c>
      <c r="I62" s="260">
        <f t="shared" si="6"/>
        <v>0.8468760216326656</v>
      </c>
      <c r="J62" s="260">
        <f t="shared" si="6"/>
        <v>1.243368506456137</v>
      </c>
      <c r="K62" s="256"/>
    </row>
    <row r="63" spans="1:15" s="16" customFormat="1" ht="6" customHeight="1">
      <c r="A63" s="209"/>
      <c r="B63" s="37"/>
      <c r="C63" s="127"/>
      <c r="D63" s="132"/>
      <c r="E63" s="259"/>
      <c r="F63" s="132"/>
      <c r="G63" s="259"/>
      <c r="H63" s="132"/>
      <c r="I63" s="132"/>
      <c r="J63" s="259"/>
      <c r="K63" s="239"/>
      <c r="L63" s="23"/>
      <c r="M63" s="132"/>
      <c r="N63" s="132"/>
      <c r="O63" s="259"/>
    </row>
    <row r="64" spans="1:15" s="16" customFormat="1" ht="6" customHeight="1">
      <c r="A64" s="239"/>
      <c r="B64" s="126"/>
      <c r="C64" s="269"/>
      <c r="D64" s="134"/>
      <c r="E64" s="757"/>
      <c r="F64" s="134"/>
      <c r="G64" s="757"/>
      <c r="H64" s="134"/>
      <c r="I64" s="134"/>
      <c r="J64" s="757"/>
      <c r="K64" s="239"/>
      <c r="L64" s="23"/>
      <c r="M64" s="132"/>
      <c r="N64" s="132"/>
      <c r="O64" s="259"/>
    </row>
    <row r="65" spans="2:10" s="193" customFormat="1" ht="12.75">
      <c r="B65" s="37" t="s">
        <v>58</v>
      </c>
      <c r="C65" s="132">
        <f>'[18]Quarterre'!$AV$76/1000</f>
        <v>432.81177217</v>
      </c>
      <c r="D65" s="132">
        <f>'[18]Quarterre'!$AW$76/1000</f>
        <v>449.3083876236484</v>
      </c>
      <c r="E65" s="132">
        <f>'[18]Quarterre'!$AX$76/1000</f>
        <v>395.25551430891005</v>
      </c>
      <c r="F65" s="132">
        <f>'[18]Quarterre'!$AY$76/1000</f>
        <v>376.54478352480476</v>
      </c>
      <c r="G65" s="132">
        <f>F65</f>
        <v>376.54478352480476</v>
      </c>
      <c r="H65" s="132">
        <f>'[18]Quarterre'!$AZ$76/1000</f>
        <v>364.13892342172005</v>
      </c>
      <c r="I65" s="132">
        <f>'[18]Quarterre'!$BA$76/1000</f>
        <v>381.7143684718023</v>
      </c>
      <c r="J65" s="132">
        <f>'[18]Quarterre'!$BB$76/1000</f>
        <v>29.50129767166218</v>
      </c>
    </row>
    <row r="66" spans="2:10" s="193" customFormat="1" ht="12.75">
      <c r="B66" s="126" t="s">
        <v>31</v>
      </c>
      <c r="C66" s="134">
        <f>'[18]Quarterre'!$AV$78/1000</f>
        <v>365.69320345836013</v>
      </c>
      <c r="D66" s="134">
        <f>'[18]Quarterre'!$AW$78/1000</f>
        <v>342.4783449685388</v>
      </c>
      <c r="E66" s="134">
        <f>'[18]Quarterre'!$AX$78/1000</f>
        <v>281.84724668309866</v>
      </c>
      <c r="F66" s="134">
        <f>'[18]Quarterre'!$AY$78/1000</f>
        <v>251.16662436086614</v>
      </c>
      <c r="G66" s="134">
        <f>F66</f>
        <v>251.16662436086614</v>
      </c>
      <c r="H66" s="134">
        <f>'[18]Quarterre'!$AZ$78/1000</f>
        <v>248.14208847743797</v>
      </c>
      <c r="I66" s="134">
        <f>'[18]Quarterre'!$BA$78/1000</f>
        <v>265.35344587308384</v>
      </c>
      <c r="J66" s="134">
        <f>'[18]Quarterre'!$BB$78/1000</f>
        <v>-168.29192193654782</v>
      </c>
    </row>
    <row r="67" spans="1:10" s="193" customFormat="1" ht="12.75">
      <c r="A67" s="241"/>
      <c r="B67" s="37"/>
      <c r="C67" s="257"/>
      <c r="D67" s="257"/>
      <c r="E67" s="257"/>
      <c r="F67" s="257"/>
      <c r="G67" s="257"/>
      <c r="H67" s="257"/>
      <c r="I67" s="257"/>
      <c r="J67" s="257"/>
    </row>
    <row r="68" spans="2:10" ht="12.75">
      <c r="B68" s="57"/>
      <c r="C68" s="257"/>
      <c r="D68" s="257"/>
      <c r="E68" s="257"/>
      <c r="F68" s="755"/>
      <c r="G68" s="755"/>
      <c r="H68" s="755"/>
      <c r="I68" s="755"/>
      <c r="J68" s="755"/>
    </row>
    <row r="69" spans="2:10" ht="12.75">
      <c r="B69" s="37"/>
      <c r="C69" s="760"/>
      <c r="D69" s="760"/>
      <c r="E69" s="760"/>
      <c r="F69" s="760"/>
      <c r="G69" s="760"/>
      <c r="H69" s="760"/>
      <c r="I69" s="760"/>
      <c r="J69" s="760"/>
    </row>
    <row r="72" spans="2:10" ht="12.75">
      <c r="B72" s="802" t="s">
        <v>0</v>
      </c>
      <c r="C72" s="802"/>
      <c r="E72" s="41"/>
      <c r="F72" s="739"/>
      <c r="G72" s="739"/>
      <c r="H72" s="41"/>
      <c r="J72" s="193"/>
    </row>
    <row r="73" spans="2:10" ht="15">
      <c r="B73" s="117" t="s">
        <v>48</v>
      </c>
      <c r="C73" s="286" t="s">
        <v>207</v>
      </c>
      <c r="D73" s="286" t="s">
        <v>204</v>
      </c>
      <c r="E73" s="286" t="s">
        <v>203</v>
      </c>
      <c r="F73" s="286" t="s">
        <v>208</v>
      </c>
      <c r="G73" s="286" t="s">
        <v>209</v>
      </c>
      <c r="H73" s="286" t="s">
        <v>210</v>
      </c>
      <c r="I73" s="286" t="s">
        <v>211</v>
      </c>
      <c r="J73" s="286" t="s">
        <v>191</v>
      </c>
    </row>
    <row r="74" spans="2:10" ht="14.25">
      <c r="B74" s="113" t="s">
        <v>223</v>
      </c>
      <c r="C74" s="116">
        <f>'[19]FCF'!$C$60/1000</f>
        <v>0.36655548322164977</v>
      </c>
      <c r="D74" s="116">
        <f>'[19]FCF'!$D$60/1000</f>
        <v>0.9992422897553547</v>
      </c>
      <c r="E74" s="116">
        <f>'[19]FCF'!$E$60/1000</f>
        <v>-0.5960389907331008</v>
      </c>
      <c r="F74" s="116">
        <f>'[19]FCF'!$F$60/1000</f>
        <v>-3.0825840538012286</v>
      </c>
      <c r="G74" s="116">
        <f aca="true" t="shared" si="7" ref="G74:G82">SUM(C74:F74)</f>
        <v>-2.312825271557325</v>
      </c>
      <c r="H74" s="116">
        <f>'[19]FCF'!$G$60/1000</f>
        <v>1.0686959841895738</v>
      </c>
      <c r="I74" s="116">
        <f>'[19]FCF'!$H$60/1000</f>
        <v>0.8468743241117364</v>
      </c>
      <c r="J74" s="116">
        <f>'[19]FCF'!$I$60/1000</f>
        <v>1.243325525809356</v>
      </c>
    </row>
    <row r="75" spans="2:10" ht="12.75">
      <c r="B75" s="58" t="s">
        <v>44</v>
      </c>
      <c r="C75" s="60">
        <f>'[19]FCF'!$C$61/1000</f>
        <v>0.199663443702349</v>
      </c>
      <c r="D75" s="60">
        <f>'[19]FCF'!$D$61/1000</f>
        <v>1.697705732549177</v>
      </c>
      <c r="E75" s="60">
        <f>'[19]FCF'!$E$61/1000</f>
        <v>-5.933410001717031</v>
      </c>
      <c r="F75" s="60">
        <f>'[19]FCF'!$F$61/1000</f>
        <v>-0.3392760904978313</v>
      </c>
      <c r="G75" s="60">
        <f t="shared" si="7"/>
        <v>-4.375316915963337</v>
      </c>
      <c r="H75" s="60">
        <f>'[19]FCF'!$G$61/1000</f>
        <v>2.2156321365111964</v>
      </c>
      <c r="I75" s="60">
        <f>'[19]FCF'!$H$61/1000</f>
        <v>-0.17883521726321489</v>
      </c>
      <c r="J75" s="60">
        <f>'[19]FCF'!$I$61/1000</f>
        <v>-1.932824922693681</v>
      </c>
    </row>
    <row r="76" spans="2:10" ht="12.75">
      <c r="B76" s="16" t="s">
        <v>53</v>
      </c>
      <c r="C76" s="48">
        <f>('[19]FCF'!$C$62+'[19]FCF'!$C$63+'[19]FCF'!$C$64)/1000</f>
        <v>-0.07932020070599992</v>
      </c>
      <c r="D76" s="48">
        <f>('[19]FCF'!$D$62+'[19]FCF'!$D$63+'[19]FCF'!$D$64)/1000</f>
        <v>1.0853735607399995</v>
      </c>
      <c r="E76" s="48">
        <f>('[19]FCF'!$E$62+'[19]FCF'!$E$63+'[19]FCF'!$E$64)/1000</f>
        <v>0.8910461997411007</v>
      </c>
      <c r="F76" s="48">
        <f>('[19]FCF'!$F$62+'[19]FCF'!$F$63+'[19]FCF'!$F$64)/1000</f>
        <v>1.8711463354291005</v>
      </c>
      <c r="G76" s="48">
        <f t="shared" si="7"/>
        <v>3.768245895204201</v>
      </c>
      <c r="H76" s="48">
        <f>('[19]FCF'!$G$62+'[19]FCF'!$G$63+'[19]FCF'!$G$64)/1000</f>
        <v>-0.2269168827484001</v>
      </c>
      <c r="I76" s="48">
        <f>('[19]FCF'!$H$62+'[19]FCF'!$H$63+'[19]FCF'!$H$64)/1000</f>
        <v>0.5569087538098999</v>
      </c>
      <c r="J76" s="48">
        <f>('[19]FCF'!$I$62+'[19]FCF'!$I$63+'[19]FCF'!$I$64)/1000</f>
        <v>-0.8368755317113938</v>
      </c>
    </row>
    <row r="77" spans="2:10" ht="12.75">
      <c r="B77" s="113" t="s">
        <v>50</v>
      </c>
      <c r="C77" s="116">
        <f>'[19]FCF'!$C$65/1000</f>
        <v>0.4868987262179989</v>
      </c>
      <c r="D77" s="116">
        <f>'[19]FCF'!$D$65/1000</f>
        <v>3.782321583044531</v>
      </c>
      <c r="E77" s="116">
        <f>'[19]FCF'!$E$65/1000</f>
        <v>-5.638402792709032</v>
      </c>
      <c r="F77" s="116">
        <f>'[19]FCF'!$F$65/1000</f>
        <v>-1.5507138088699595</v>
      </c>
      <c r="G77" s="116">
        <f t="shared" si="7"/>
        <v>-2.9198962923164613</v>
      </c>
      <c r="H77" s="116">
        <f>'[19]FCF'!$G$65/1000</f>
        <v>3.0574112379523704</v>
      </c>
      <c r="I77" s="116">
        <f>'[19]FCF'!$H$65/1000</f>
        <v>1.2249478606584214</v>
      </c>
      <c r="J77" s="116">
        <f>'[19]FCF'!$I$65/1000</f>
        <v>-1.5263749285957184</v>
      </c>
    </row>
    <row r="78" spans="2:10" ht="12.75">
      <c r="B78" s="58" t="s">
        <v>37</v>
      </c>
      <c r="C78" s="60">
        <f>'[19]FCF'!$C$66/1000</f>
        <v>0</v>
      </c>
      <c r="D78" s="60">
        <f>'[19]FCF'!$D$66/1000</f>
        <v>-5.9706719999999995</v>
      </c>
      <c r="E78" s="60">
        <f>'[19]FCF'!$E$66/1000</f>
        <v>0</v>
      </c>
      <c r="F78" s="60">
        <f>'[19]FCF'!$F$66/1000</f>
        <v>-0.025</v>
      </c>
      <c r="G78" s="60">
        <f t="shared" si="7"/>
        <v>-5.995672</v>
      </c>
      <c r="H78" s="60">
        <f>'[19]FCF'!$G$66/1000</f>
        <v>-1.022402722</v>
      </c>
      <c r="I78" s="60">
        <f>'[19]FCF'!$H$66/1000</f>
        <v>-0.195</v>
      </c>
      <c r="J78" s="60">
        <f>'[19]FCF'!$I$66/1000</f>
        <v>115</v>
      </c>
    </row>
    <row r="79" spans="2:10" ht="12.75">
      <c r="B79" s="58" t="s">
        <v>74</v>
      </c>
      <c r="C79" s="60">
        <f>'[19]FCF'!$C$67/1000</f>
        <v>-0.7384248800000001</v>
      </c>
      <c r="D79" s="60">
        <f>'[19]FCF'!$D$67/1000</f>
        <v>-2.49271812</v>
      </c>
      <c r="E79" s="60">
        <f>'[19]FCF'!$E$67/1000</f>
        <v>-0.151833</v>
      </c>
      <c r="F79" s="60">
        <f>'[19]FCF'!$F$67/1000</f>
        <v>0</v>
      </c>
      <c r="G79" s="60">
        <f t="shared" si="7"/>
        <v>-3.382976</v>
      </c>
      <c r="H79" s="60">
        <f>'[19]FCF'!$G$67/1000</f>
        <v>-1.341195</v>
      </c>
      <c r="I79" s="60">
        <f>'[19]FCF'!$H$67/1000</f>
        <v>-1.158847</v>
      </c>
      <c r="J79" s="60">
        <f>'[19]FCF'!$I$67/1000</f>
        <v>0</v>
      </c>
    </row>
    <row r="80" spans="2:10" ht="12.75">
      <c r="B80" s="16" t="s">
        <v>45</v>
      </c>
      <c r="C80" s="60">
        <f>'[19]FCF'!$C$68/1000</f>
        <v>-1.5549761000000002</v>
      </c>
      <c r="D80" s="60">
        <f>'[19]FCF'!$D$68/1000</f>
        <v>0.37102805</v>
      </c>
      <c r="E80" s="60">
        <f>'[19]FCF'!$E$68/1000</f>
        <v>-3.0828565500000003</v>
      </c>
      <c r="F80" s="60">
        <f>'[19]FCF'!$F$68/1000</f>
        <v>1.4712437999999999</v>
      </c>
      <c r="G80" s="60">
        <f t="shared" si="7"/>
        <v>-2.7955608000000005</v>
      </c>
      <c r="H80" s="60">
        <f>'[19]FCF'!$G$68/1000</f>
        <v>1.84668075</v>
      </c>
      <c r="I80" s="60">
        <f>'[19]FCF'!$H$68/1000</f>
        <v>3.4380477999999997</v>
      </c>
      <c r="J80" s="60">
        <f>'[19]FCF'!$I$68/1000</f>
        <v>10.262105150000002</v>
      </c>
    </row>
    <row r="81" spans="2:10" ht="12.75">
      <c r="B81" s="58" t="s">
        <v>46</v>
      </c>
      <c r="C81" s="60">
        <f>'[19]FCF'!$C$69/1000</f>
        <v>-0.5268466500000001</v>
      </c>
      <c r="D81" s="60">
        <f>'[19]FCF'!$D$69/1000</f>
        <v>0.041286350000000006</v>
      </c>
      <c r="E81" s="60">
        <f>'[19]FCF'!$E$69/1000</f>
        <v>0.37139930000000004</v>
      </c>
      <c r="F81" s="60">
        <f>'[19]FCF'!$F$69/1000</f>
        <v>-0.4800761500000001</v>
      </c>
      <c r="G81" s="60">
        <f t="shared" si="7"/>
        <v>-0.5942371500000001</v>
      </c>
      <c r="H81" s="60">
        <f>'[19]FCF'!$G$69/1000</f>
        <v>-0.458309</v>
      </c>
      <c r="I81" s="60">
        <f>'[19]FCF'!$H$69/1000</f>
        <v>-0.75601715</v>
      </c>
      <c r="J81" s="60">
        <f>'[19]FCF'!$I$69/1000</f>
        <v>-1.20849</v>
      </c>
    </row>
    <row r="82" spans="2:10" ht="14.25">
      <c r="B82" s="113" t="s">
        <v>224</v>
      </c>
      <c r="C82" s="116">
        <f>'[19]FCF'!$C$70/1000</f>
        <v>-2.333348903782001</v>
      </c>
      <c r="D82" s="116">
        <f>'[19]FCF'!$D$70/1000</f>
        <v>-4.268754136955469</v>
      </c>
      <c r="E82" s="116">
        <f>'[19]FCF'!$E$70/1000</f>
        <v>-8.50169304270903</v>
      </c>
      <c r="F82" s="116">
        <f>'[19]FCF'!$F$70/1000</f>
        <v>-0.5845461588699595</v>
      </c>
      <c r="G82" s="116">
        <f t="shared" si="7"/>
        <v>-15.68834224231646</v>
      </c>
      <c r="H82" s="116">
        <f>'[19]FCF'!$G$70/1000</f>
        <v>2.0821852659523703</v>
      </c>
      <c r="I82" s="116">
        <f>'[19]FCF'!$H$70/1000</f>
        <v>2.553131510658421</v>
      </c>
      <c r="J82" s="116">
        <f>'[19]FCF'!$I$70/1000</f>
        <v>122.52724022140428</v>
      </c>
    </row>
    <row r="84" ht="12"/>
  </sheetData>
  <sheetProtection/>
  <mergeCells count="2">
    <mergeCell ref="B32:C32"/>
    <mergeCell ref="B72:C72"/>
  </mergeCells>
  <printOptions/>
  <pageMargins left="0.17" right="0.19" top="0.63" bottom="0.32" header="0.5" footer="0.2"/>
  <pageSetup fitToHeight="1" fitToWidth="1" horizontalDpi="600" verticalDpi="600" orientation="portrait" paperSize="9" scale="49" r:id="rId2"/>
  <ignoredErrors>
    <ignoredError sqref="G12 C44:J44 C48:J48 G60" formula="1"/>
  </ignoredError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P47"/>
  <sheetViews>
    <sheetView showGridLines="0" tabSelected="1" view="pageBreakPreview" zoomScale="110" zoomScaleNormal="120" zoomScaleSheetLayoutView="110" zoomScalePageLayoutView="0" workbookViewId="0" topLeftCell="A1">
      <selection activeCell="D35" sqref="D35"/>
    </sheetView>
  </sheetViews>
  <sheetFormatPr defaultColWidth="9.140625" defaultRowHeight="13.5" outlineLevelRow="1" outlineLevelCol="1"/>
  <cols>
    <col min="1" max="1" width="9.140625" style="239" customWidth="1"/>
    <col min="2" max="2" width="36.8515625" style="16" customWidth="1"/>
    <col min="3" max="4" width="11.57421875" style="16" customWidth="1"/>
    <col min="5" max="5" width="9.00390625" style="16" customWidth="1"/>
    <col min="6" max="6" width="11.57421875" style="16" customWidth="1"/>
    <col min="7" max="7" width="9.00390625" style="16" customWidth="1"/>
    <col min="8" max="9" width="11.57421875" style="16" customWidth="1" outlineLevel="1"/>
    <col min="10" max="10" width="9.00390625" style="23" customWidth="1" outlineLevel="1"/>
    <col min="11" max="11" width="11.57421875" style="16" customWidth="1"/>
    <col min="12" max="12" width="9.00390625" style="23" customWidth="1"/>
    <col min="13" max="14" width="11.57421875" style="16" customWidth="1"/>
    <col min="15" max="15" width="9.00390625" style="23" customWidth="1"/>
    <col min="16" max="16384" width="9.140625" style="16" customWidth="1"/>
  </cols>
  <sheetData>
    <row r="1" ht="12.75">
      <c r="A1" s="597"/>
    </row>
    <row r="2" spans="1:12" ht="13.5" customHeight="1">
      <c r="A2" s="753"/>
      <c r="B2" s="802" t="s">
        <v>235</v>
      </c>
      <c r="C2" s="802"/>
      <c r="D2" s="802"/>
      <c r="E2" s="802"/>
      <c r="F2" s="802"/>
      <c r="G2" s="802"/>
      <c r="H2" s="802"/>
      <c r="K2" s="803"/>
      <c r="L2" s="803"/>
    </row>
    <row r="3" spans="1:15" ht="12.75">
      <c r="A3" s="753"/>
      <c r="B3" s="117" t="s">
        <v>271</v>
      </c>
      <c r="C3" s="718" t="s">
        <v>296</v>
      </c>
      <c r="D3" s="688" t="s">
        <v>293</v>
      </c>
      <c r="E3" s="217" t="s">
        <v>228</v>
      </c>
      <c r="F3" s="718" t="s">
        <v>234</v>
      </c>
      <c r="G3" s="217" t="s">
        <v>106</v>
      </c>
      <c r="H3" s="718" t="s">
        <v>297</v>
      </c>
      <c r="I3" s="688" t="s">
        <v>295</v>
      </c>
      <c r="J3" s="217" t="s">
        <v>228</v>
      </c>
      <c r="M3" s="258"/>
      <c r="N3" s="194"/>
      <c r="O3" s="196"/>
    </row>
    <row r="4" spans="2:15" ht="13.5" customHeight="1">
      <c r="B4" s="113" t="s">
        <v>272</v>
      </c>
      <c r="C4" s="116">
        <v>1853.1168337169133</v>
      </c>
      <c r="D4" s="727">
        <v>1057.3159622069902</v>
      </c>
      <c r="E4" s="115">
        <v>-0.4294391249545422</v>
      </c>
      <c r="F4" s="116">
        <v>1077.8376329142097</v>
      </c>
      <c r="G4" s="115">
        <v>-0.019039668017281918</v>
      </c>
      <c r="H4" s="116">
        <v>1853.1168337169133</v>
      </c>
      <c r="I4" s="727">
        <v>1057.3159622069902</v>
      </c>
      <c r="J4" s="115">
        <v>-0.4294391249545422</v>
      </c>
      <c r="M4" s="247"/>
      <c r="N4" s="198"/>
      <c r="O4" s="238"/>
    </row>
    <row r="5" spans="2:15" ht="13.5" customHeight="1">
      <c r="B5" s="16" t="s">
        <v>290</v>
      </c>
      <c r="C5" s="48">
        <v>1556.548552160054</v>
      </c>
      <c r="D5" s="710">
        <v>759.8580859707429</v>
      </c>
      <c r="E5" s="49">
        <v>-0.5118314267060463</v>
      </c>
      <c r="F5" s="48">
        <v>768.9279734345836</v>
      </c>
      <c r="G5" s="61">
        <v>-0.011795496817898406</v>
      </c>
      <c r="H5" s="48">
        <v>1556.548552160054</v>
      </c>
      <c r="I5" s="710">
        <v>759.8580859707429</v>
      </c>
      <c r="J5" s="49">
        <v>-0.5118314267060463</v>
      </c>
      <c r="M5" s="132"/>
      <c r="N5" s="132"/>
      <c r="O5" s="259"/>
    </row>
    <row r="6" spans="2:15" ht="13.5" customHeight="1">
      <c r="B6" s="64" t="s">
        <v>273</v>
      </c>
      <c r="C6" s="48">
        <v>939.5063327008953</v>
      </c>
      <c r="D6" s="710">
        <v>21.7237661411855</v>
      </c>
      <c r="E6" s="49">
        <v>-0.9768774670430013</v>
      </c>
      <c r="F6" s="48">
        <v>22.3690644157107</v>
      </c>
      <c r="G6" s="61">
        <v>-0.028847799019791828</v>
      </c>
      <c r="H6" s="48">
        <v>939.5063327008953</v>
      </c>
      <c r="I6" s="710">
        <v>21.7237661411855</v>
      </c>
      <c r="J6" s="49">
        <v>-0.9768774670430013</v>
      </c>
      <c r="M6" s="132"/>
      <c r="N6" s="132"/>
      <c r="O6" s="259"/>
    </row>
    <row r="7" spans="2:15" ht="13.5" customHeight="1">
      <c r="B7" s="64" t="s">
        <v>36</v>
      </c>
      <c r="C7" s="48">
        <v>518.4190610699999</v>
      </c>
      <c r="D7" s="710">
        <v>28.5808002526614</v>
      </c>
      <c r="E7" s="49">
        <v>-0.9448693105657197</v>
      </c>
      <c r="F7" s="48">
        <v>28.444533964263403</v>
      </c>
      <c r="G7" s="61">
        <v>0.004790596624616791</v>
      </c>
      <c r="H7" s="48">
        <v>518.4190610699999</v>
      </c>
      <c r="I7" s="710">
        <v>28.5808002526614</v>
      </c>
      <c r="J7" s="49">
        <v>-0.9448693105657197</v>
      </c>
      <c r="M7" s="132"/>
      <c r="N7" s="247"/>
      <c r="O7" s="259"/>
    </row>
    <row r="8" spans="2:15" ht="13.5" customHeight="1">
      <c r="B8" s="64" t="s">
        <v>268</v>
      </c>
      <c r="C8" s="48">
        <v>1.2938695300002</v>
      </c>
      <c r="D8" s="710">
        <v>703.6212235500001</v>
      </c>
      <c r="E8" s="49" t="s">
        <v>108</v>
      </c>
      <c r="F8" s="48">
        <v>713.03722237</v>
      </c>
      <c r="G8" s="61">
        <v>-0.013205480057132117</v>
      </c>
      <c r="H8" s="48">
        <v>1.2938695300002</v>
      </c>
      <c r="I8" s="710">
        <v>703.6212235500001</v>
      </c>
      <c r="J8" s="49" t="s">
        <v>108</v>
      </c>
      <c r="M8" s="132"/>
      <c r="N8" s="198"/>
      <c r="O8" s="259"/>
    </row>
    <row r="9" spans="2:15" ht="13.5" customHeight="1">
      <c r="B9" s="64" t="s">
        <v>274</v>
      </c>
      <c r="C9" s="48">
        <v>95.2178456391584</v>
      </c>
      <c r="D9" s="710">
        <v>5.88818143438578</v>
      </c>
      <c r="E9" s="49">
        <v>-0.9381609466706494</v>
      </c>
      <c r="F9" s="48">
        <v>5.033127194279589</v>
      </c>
      <c r="G9" s="61">
        <v>0.16988528346313292</v>
      </c>
      <c r="H9" s="48">
        <v>95.2178456391584</v>
      </c>
      <c r="I9" s="710">
        <v>5.88818143438578</v>
      </c>
      <c r="J9" s="49">
        <v>-0.9381609466706494</v>
      </c>
      <c r="M9" s="132"/>
      <c r="N9" s="260"/>
      <c r="O9" s="259"/>
    </row>
    <row r="10" spans="2:15" ht="13.5" customHeight="1" outlineLevel="1">
      <c r="B10" s="64" t="s">
        <v>275</v>
      </c>
      <c r="C10" s="48">
        <v>2.11144322</v>
      </c>
      <c r="D10" s="710">
        <v>0.04411459251</v>
      </c>
      <c r="E10" s="49">
        <v>-0.9791069008666025</v>
      </c>
      <c r="F10" s="48">
        <v>0.04402549033000001</v>
      </c>
      <c r="G10" s="61">
        <v>0.0020238770614958573</v>
      </c>
      <c r="H10" s="48">
        <v>2.11144322</v>
      </c>
      <c r="I10" s="710">
        <v>0.04411459251</v>
      </c>
      <c r="J10" s="49">
        <v>-0.9791069008666025</v>
      </c>
      <c r="M10" s="132"/>
      <c r="N10" s="260"/>
      <c r="O10" s="259"/>
    </row>
    <row r="11" spans="2:15" ht="13.5" customHeight="1">
      <c r="B11" s="16" t="s">
        <v>291</v>
      </c>
      <c r="C11" s="48">
        <v>296.5682815568594</v>
      </c>
      <c r="D11" s="710">
        <v>297.4578762362474</v>
      </c>
      <c r="E11" s="49">
        <v>0.002999628533159322</v>
      </c>
      <c r="F11" s="48">
        <v>308.9096594796262</v>
      </c>
      <c r="G11" s="61">
        <v>-0.03707162560947407</v>
      </c>
      <c r="H11" s="48">
        <v>296.5682815568594</v>
      </c>
      <c r="I11" s="710">
        <v>297.4578762362474</v>
      </c>
      <c r="J11" s="49">
        <v>0.002999628533159322</v>
      </c>
      <c r="M11" s="132"/>
      <c r="N11" s="132"/>
      <c r="O11" s="259"/>
    </row>
    <row r="12" spans="2:15" ht="13.5" customHeight="1">
      <c r="B12" s="64" t="s">
        <v>276</v>
      </c>
      <c r="C12" s="48">
        <v>150.77540124861898</v>
      </c>
      <c r="D12" s="710">
        <v>42.2549848741815</v>
      </c>
      <c r="E12" s="49">
        <v>-0.7197488149641483</v>
      </c>
      <c r="F12" s="48">
        <v>35.874242120451704</v>
      </c>
      <c r="G12" s="61">
        <v>0.17786418267195037</v>
      </c>
      <c r="H12" s="48">
        <v>150.77540124861898</v>
      </c>
      <c r="I12" s="710">
        <v>42.2549848741815</v>
      </c>
      <c r="J12" s="49">
        <v>-0.7197488149641483</v>
      </c>
      <c r="M12" s="132"/>
      <c r="N12" s="132"/>
      <c r="O12" s="259"/>
    </row>
    <row r="13" spans="2:15" ht="13.5" customHeight="1">
      <c r="B13" s="64" t="s">
        <v>277</v>
      </c>
      <c r="C13" s="48">
        <v>18.1994898587186</v>
      </c>
      <c r="D13" s="710">
        <v>174.57286456467003</v>
      </c>
      <c r="E13" s="49" t="s">
        <v>108</v>
      </c>
      <c r="F13" s="48">
        <v>184.45404944418792</v>
      </c>
      <c r="G13" s="61">
        <v>-0.05356989943724568</v>
      </c>
      <c r="H13" s="48">
        <v>18.1994898587186</v>
      </c>
      <c r="I13" s="710">
        <v>174.57286456467003</v>
      </c>
      <c r="J13" s="49" t="s">
        <v>108</v>
      </c>
      <c r="M13" s="132"/>
      <c r="N13" s="132"/>
      <c r="O13" s="259"/>
    </row>
    <row r="14" spans="2:15" ht="13.5" customHeight="1">
      <c r="B14" s="64" t="s">
        <v>275</v>
      </c>
      <c r="C14" s="48">
        <v>127.5933904495218</v>
      </c>
      <c r="D14" s="710">
        <v>80.63002679739586</v>
      </c>
      <c r="E14" s="49">
        <v>-0.3680705049585267</v>
      </c>
      <c r="F14" s="48">
        <v>88.58136791498663</v>
      </c>
      <c r="G14" s="61">
        <v>-0.08976313309162079</v>
      </c>
      <c r="H14" s="48">
        <v>127.5933904495218</v>
      </c>
      <c r="I14" s="710">
        <v>80.63002679739586</v>
      </c>
      <c r="J14" s="49">
        <v>-0.3680705049585267</v>
      </c>
      <c r="M14" s="132"/>
      <c r="N14" s="132"/>
      <c r="O14" s="259"/>
    </row>
    <row r="15" spans="2:15" ht="13.5" customHeight="1">
      <c r="B15" s="113" t="s">
        <v>278</v>
      </c>
      <c r="C15" s="116">
        <v>1079.088259854037</v>
      </c>
      <c r="D15" s="727">
        <v>978.7006460935706</v>
      </c>
      <c r="E15" s="115">
        <v>-0.09303003053155755</v>
      </c>
      <c r="F15" s="116">
        <v>997.5036732280283</v>
      </c>
      <c r="G15" s="115">
        <v>-0.018850083101558</v>
      </c>
      <c r="H15" s="660">
        <v>1079.088259854037</v>
      </c>
      <c r="I15" s="727">
        <v>978.7006460935706</v>
      </c>
      <c r="J15" s="115">
        <v>-0.09303003053155755</v>
      </c>
      <c r="M15" s="247"/>
      <c r="N15" s="247"/>
      <c r="O15" s="238"/>
    </row>
    <row r="16" spans="2:15" ht="13.5" customHeight="1">
      <c r="B16" s="64" t="s">
        <v>261</v>
      </c>
      <c r="C16" s="48">
        <v>1078.729681159089</v>
      </c>
      <c r="D16" s="732">
        <v>978.4821023435702</v>
      </c>
      <c r="E16" s="49">
        <v>-0.09293113980863435</v>
      </c>
      <c r="F16" s="48">
        <v>997.2981908288265</v>
      </c>
      <c r="G16" s="61">
        <v>-0.01886706369096965</v>
      </c>
      <c r="H16" s="48">
        <v>1078.729681159089</v>
      </c>
      <c r="I16" s="732">
        <v>978.4821023435702</v>
      </c>
      <c r="J16" s="49">
        <v>-0.09293113980863435</v>
      </c>
      <c r="M16" s="261"/>
      <c r="N16" s="262"/>
      <c r="O16" s="259"/>
    </row>
    <row r="17" spans="2:15" ht="13.5" customHeight="1">
      <c r="B17" s="65" t="s">
        <v>279</v>
      </c>
      <c r="C17" s="60">
        <v>0.358578694948008</v>
      </c>
      <c r="D17" s="645">
        <v>0.21854375000044</v>
      </c>
      <c r="E17" s="61">
        <v>-0.3905277890753446</v>
      </c>
      <c r="F17" s="60">
        <v>0.205482399201856</v>
      </c>
      <c r="G17" s="61">
        <v>0.0635643288637737</v>
      </c>
      <c r="H17" s="60">
        <v>0.358578694948008</v>
      </c>
      <c r="I17" s="645">
        <v>0.21854375000044</v>
      </c>
      <c r="J17" s="61">
        <v>-0.3905277890753446</v>
      </c>
      <c r="M17" s="261"/>
      <c r="N17" s="260"/>
      <c r="O17" s="259"/>
    </row>
    <row r="18" spans="2:15" ht="13.5" customHeight="1">
      <c r="B18" s="113" t="s">
        <v>288</v>
      </c>
      <c r="C18" s="116">
        <v>774.0285742628857</v>
      </c>
      <c r="D18" s="727">
        <v>78.61531577341941</v>
      </c>
      <c r="E18" s="115">
        <v>-0.8984335741761401</v>
      </c>
      <c r="F18" s="116">
        <v>80.3339611555446</v>
      </c>
      <c r="G18" s="115">
        <v>-0.021393758721762832</v>
      </c>
      <c r="H18" s="116">
        <v>774.0285742628857</v>
      </c>
      <c r="I18" s="727">
        <v>78.61531577341941</v>
      </c>
      <c r="J18" s="115">
        <v>-0.8984335741761401</v>
      </c>
      <c r="M18" s="263"/>
      <c r="N18" s="132"/>
      <c r="O18" s="238"/>
    </row>
    <row r="19" spans="2:15" ht="13.5" customHeight="1">
      <c r="B19" s="16" t="s">
        <v>289</v>
      </c>
      <c r="C19" s="48">
        <v>336.9974413882505</v>
      </c>
      <c r="D19" s="710">
        <v>8.899121344560497</v>
      </c>
      <c r="E19" s="49">
        <v>-0.9735929112461482</v>
      </c>
      <c r="F19" s="48">
        <v>8.902132280026304</v>
      </c>
      <c r="G19" s="61">
        <v>-0.00033822632276126613</v>
      </c>
      <c r="H19" s="48">
        <v>336.9974413882505</v>
      </c>
      <c r="I19" s="710">
        <v>8.899121344560497</v>
      </c>
      <c r="J19" s="49">
        <v>-0.9735929112461482</v>
      </c>
      <c r="M19" s="132"/>
      <c r="N19" s="132"/>
      <c r="O19" s="259"/>
    </row>
    <row r="20" spans="2:15" ht="13.5" customHeight="1">
      <c r="B20" s="65" t="s">
        <v>282</v>
      </c>
      <c r="C20" s="48">
        <v>246.03730405720157</v>
      </c>
      <c r="D20" s="710">
        <v>4.3750944252989</v>
      </c>
      <c r="E20" s="49">
        <v>-0.9822177598553034</v>
      </c>
      <c r="F20" s="48">
        <v>4.865645943291301</v>
      </c>
      <c r="G20" s="61">
        <v>-0.10081940274934471</v>
      </c>
      <c r="H20" s="48">
        <v>246.03730405720157</v>
      </c>
      <c r="I20" s="710">
        <v>4.3750944252989</v>
      </c>
      <c r="J20" s="49">
        <v>-0.9822177598553034</v>
      </c>
      <c r="M20" s="132"/>
      <c r="N20" s="247"/>
      <c r="O20" s="259"/>
    </row>
    <row r="21" spans="2:15" ht="13.5" customHeight="1" hidden="1" outlineLevel="1">
      <c r="B21" s="64" t="s">
        <v>42</v>
      </c>
      <c r="C21" s="48"/>
      <c r="D21" s="710"/>
      <c r="E21" s="49" t="s">
        <v>108</v>
      </c>
      <c r="F21" s="48"/>
      <c r="G21" s="49" t="s">
        <v>108</v>
      </c>
      <c r="H21" s="48">
        <v>0</v>
      </c>
      <c r="I21" s="710">
        <v>0</v>
      </c>
      <c r="J21" s="49" t="s">
        <v>108</v>
      </c>
      <c r="M21" s="132"/>
      <c r="N21" s="198"/>
      <c r="O21" s="259"/>
    </row>
    <row r="22" spans="2:15" ht="13.5" customHeight="1" collapsed="1">
      <c r="B22" s="64" t="s">
        <v>280</v>
      </c>
      <c r="C22" s="48">
        <v>39.777608893586205</v>
      </c>
      <c r="D22" s="710">
        <v>3.0768522855320004</v>
      </c>
      <c r="E22" s="49">
        <v>-0.9226486364787977</v>
      </c>
      <c r="F22" s="48">
        <v>2.9160646785943</v>
      </c>
      <c r="G22" s="61">
        <v>0.05513855989477189</v>
      </c>
      <c r="H22" s="48">
        <v>39.777608893586205</v>
      </c>
      <c r="I22" s="710">
        <v>3.0768522855320004</v>
      </c>
      <c r="J22" s="49">
        <v>-0.9226486364787977</v>
      </c>
      <c r="M22" s="132"/>
      <c r="N22" s="260"/>
      <c r="O22" s="259"/>
    </row>
    <row r="23" spans="2:15" ht="13.5" customHeight="1">
      <c r="B23" s="64" t="s">
        <v>275</v>
      </c>
      <c r="C23" s="48">
        <v>51.1825284374627</v>
      </c>
      <c r="D23" s="710">
        <v>1.4471746337295968</v>
      </c>
      <c r="E23" s="49">
        <v>-0.9717252219085303</v>
      </c>
      <c r="F23" s="48">
        <v>1.1204216581407032</v>
      </c>
      <c r="G23" s="61">
        <v>0.29163393372021</v>
      </c>
      <c r="H23" s="48">
        <v>51.1825284374627</v>
      </c>
      <c r="I23" s="710">
        <v>1.4471746337295968</v>
      </c>
      <c r="J23" s="49">
        <v>-0.9717252219085303</v>
      </c>
      <c r="M23" s="132"/>
      <c r="N23" s="260"/>
      <c r="O23" s="259"/>
    </row>
    <row r="24" spans="2:15" ht="13.5" customHeight="1">
      <c r="B24" s="16" t="s">
        <v>281</v>
      </c>
      <c r="C24" s="48">
        <v>437.0311328746352</v>
      </c>
      <c r="D24" s="710">
        <v>69.71619442885891</v>
      </c>
      <c r="E24" s="49">
        <v>-0.8404777390336231</v>
      </c>
      <c r="F24" s="48">
        <v>71.4318288755183</v>
      </c>
      <c r="G24" s="61">
        <v>-0.024017786939897177</v>
      </c>
      <c r="H24" s="48">
        <v>437.0311328746352</v>
      </c>
      <c r="I24" s="710">
        <v>69.71619442885891</v>
      </c>
      <c r="J24" s="49">
        <v>-0.8404777390336231</v>
      </c>
      <c r="K24" s="239"/>
      <c r="M24" s="132"/>
      <c r="N24" s="132"/>
      <c r="O24" s="259"/>
    </row>
    <row r="25" spans="2:15" ht="13.5" customHeight="1">
      <c r="B25" s="64" t="s">
        <v>298</v>
      </c>
      <c r="C25" s="48">
        <v>139.136098233155</v>
      </c>
      <c r="D25" s="710">
        <v>12.672499493276298</v>
      </c>
      <c r="E25" s="49">
        <v>-0.908920117394405</v>
      </c>
      <c r="F25" s="48">
        <v>21.276825550069898</v>
      </c>
      <c r="G25" s="61">
        <v>-0.4043989568154979</v>
      </c>
      <c r="H25" s="48">
        <v>139.136098233155</v>
      </c>
      <c r="I25" s="710">
        <v>12.672499493276298</v>
      </c>
      <c r="J25" s="49">
        <v>-0.908920117394405</v>
      </c>
      <c r="K25" s="239"/>
      <c r="M25" s="132"/>
      <c r="N25" s="132"/>
      <c r="O25" s="259"/>
    </row>
    <row r="26" spans="2:15" ht="13.5" customHeight="1">
      <c r="B26" s="64" t="s">
        <v>283</v>
      </c>
      <c r="C26" s="48">
        <v>146.19740156810502</v>
      </c>
      <c r="D26" s="710">
        <v>24.828547519761702</v>
      </c>
      <c r="E26" s="49">
        <v>-0.8301710751801872</v>
      </c>
      <c r="F26" s="48">
        <v>19.173419764324702</v>
      </c>
      <c r="G26" s="61">
        <v>0.2949462237278764</v>
      </c>
      <c r="H26" s="48">
        <v>146.19740156810502</v>
      </c>
      <c r="I26" s="710">
        <v>24.828547519761702</v>
      </c>
      <c r="J26" s="49">
        <v>-0.8301710751801872</v>
      </c>
      <c r="K26" s="239"/>
      <c r="M26" s="132"/>
      <c r="N26" s="132"/>
      <c r="O26" s="259"/>
    </row>
    <row r="27" spans="2:15" ht="13.5" customHeight="1">
      <c r="B27" s="717" t="s">
        <v>275</v>
      </c>
      <c r="C27" s="733">
        <v>151.69763307337521</v>
      </c>
      <c r="D27" s="711">
        <v>32.215147415820915</v>
      </c>
      <c r="E27" s="120">
        <v>-0.7876357938937738</v>
      </c>
      <c r="F27" s="733">
        <v>30.981583561123696</v>
      </c>
      <c r="G27" s="120">
        <v>0.0398160362675948</v>
      </c>
      <c r="H27" s="733">
        <v>151.69763307337521</v>
      </c>
      <c r="I27" s="711">
        <v>32.215147415820915</v>
      </c>
      <c r="J27" s="120">
        <v>-0.7876357938937738</v>
      </c>
      <c r="K27" s="239"/>
      <c r="M27" s="132"/>
      <c r="N27" s="132"/>
      <c r="O27" s="259"/>
    </row>
    <row r="28" spans="2:15" ht="6" customHeight="1">
      <c r="B28" s="37"/>
      <c r="C28" s="127"/>
      <c r="D28" s="710"/>
      <c r="E28" s="61"/>
      <c r="F28" s="132"/>
      <c r="G28" s="61"/>
      <c r="H28" s="127"/>
      <c r="I28" s="710"/>
      <c r="J28" s="61"/>
      <c r="K28" s="239"/>
      <c r="M28" s="132"/>
      <c r="N28" s="132"/>
      <c r="O28" s="259"/>
    </row>
    <row r="29" spans="2:15" ht="15" hidden="1">
      <c r="B29" s="37" t="s">
        <v>92</v>
      </c>
      <c r="C29" s="127"/>
      <c r="D29" s="732"/>
      <c r="E29" s="61" t="s">
        <v>108</v>
      </c>
      <c r="F29" s="132"/>
      <c r="G29" s="61" t="s">
        <v>108</v>
      </c>
      <c r="H29" s="127">
        <v>18.066951999999997</v>
      </c>
      <c r="I29" s="732">
        <v>20.168855960000002</v>
      </c>
      <c r="J29" s="61">
        <v>0.11633971020679112</v>
      </c>
      <c r="K29" s="279"/>
      <c r="L29" s="23">
        <f>K29/H29-1</f>
        <v>-1</v>
      </c>
      <c r="M29" s="132"/>
      <c r="N29" s="262"/>
      <c r="O29" s="259"/>
    </row>
    <row r="30" spans="2:15" ht="15">
      <c r="B30" s="37" t="s">
        <v>284</v>
      </c>
      <c r="C30" s="127">
        <v>1.91431959</v>
      </c>
      <c r="D30" s="732">
        <v>1.3195454583624</v>
      </c>
      <c r="E30" s="61">
        <v>-0.31069740640203136</v>
      </c>
      <c r="F30" s="127">
        <v>1.5878175721865997</v>
      </c>
      <c r="G30" s="61">
        <v>-0.1689565089361994</v>
      </c>
      <c r="H30" s="127">
        <v>2.99129995</v>
      </c>
      <c r="I30" s="732">
        <v>2.9073630305489995</v>
      </c>
      <c r="J30" s="49">
        <v>-0.028060348629030223</v>
      </c>
      <c r="K30" s="239"/>
      <c r="M30" s="132"/>
      <c r="N30" s="262"/>
      <c r="O30" s="259"/>
    </row>
    <row r="31" spans="2:16" ht="13.5" customHeight="1">
      <c r="B31" s="37" t="s">
        <v>250</v>
      </c>
      <c r="C31" s="268">
        <v>0.05559547960075754</v>
      </c>
      <c r="D31" s="714">
        <v>0.038250655216912545</v>
      </c>
      <c r="E31" s="227">
        <v>-1.7344824383844992</v>
      </c>
      <c r="F31" s="268">
        <v>0.0510168295670767</v>
      </c>
      <c r="G31" s="227">
        <v>-1.2766174350164152</v>
      </c>
      <c r="H31" s="268">
        <v>0.045738438471293164</v>
      </c>
      <c r="I31" s="714">
        <v>0.044305552859106825</v>
      </c>
      <c r="J31" s="227">
        <v>-0.14328856121863381</v>
      </c>
      <c r="K31" s="279"/>
      <c r="M31" s="133"/>
      <c r="N31" s="133"/>
      <c r="O31" s="231"/>
      <c r="P31" s="199"/>
    </row>
    <row r="32" spans="2:15" ht="13.5" customHeight="1">
      <c r="B32" s="37" t="s">
        <v>252</v>
      </c>
      <c r="C32" s="127">
        <v>1.91656429</v>
      </c>
      <c r="D32" s="710">
        <v>4.263499268362399</v>
      </c>
      <c r="E32" s="61">
        <v>1.2245532229771428</v>
      </c>
      <c r="F32" s="127">
        <v>4.1660515721866</v>
      </c>
      <c r="G32" s="61">
        <v>0.02339090010944175</v>
      </c>
      <c r="H32" s="127">
        <v>3.42100065</v>
      </c>
      <c r="I32" s="710">
        <v>8.429550840549</v>
      </c>
      <c r="J32" s="61">
        <v>1.4640599938351373</v>
      </c>
      <c r="K32" s="270"/>
      <c r="M32" s="132"/>
      <c r="N32" s="132"/>
      <c r="O32" s="259"/>
    </row>
    <row r="33" spans="2:15" ht="13.5" customHeight="1">
      <c r="B33" s="37" t="s">
        <v>251</v>
      </c>
      <c r="C33" s="127">
        <v>0.8468760216326656</v>
      </c>
      <c r="D33" s="710">
        <v>0.06690837589278953</v>
      </c>
      <c r="E33" s="61">
        <v>-0.9209938949932731</v>
      </c>
      <c r="F33" s="127">
        <v>0.16168959405838845</v>
      </c>
      <c r="G33" s="61">
        <v>-0.5861924431041126</v>
      </c>
      <c r="H33" s="127">
        <v>1.9151053861478582</v>
      </c>
      <c r="I33" s="710">
        <v>0.2285979699511782</v>
      </c>
      <c r="J33" s="61">
        <v>-0.8806342608586194</v>
      </c>
      <c r="K33" s="239"/>
      <c r="M33" s="132"/>
      <c r="N33" s="132"/>
      <c r="O33" s="259"/>
    </row>
    <row r="34" spans="2:15" ht="6" customHeight="1">
      <c r="B34" s="37"/>
      <c r="C34" s="127"/>
      <c r="D34" s="710"/>
      <c r="E34" s="61"/>
      <c r="F34" s="132"/>
      <c r="G34" s="61"/>
      <c r="H34" s="127"/>
      <c r="I34" s="710"/>
      <c r="J34" s="61"/>
      <c r="K34" s="239"/>
      <c r="M34" s="132"/>
      <c r="N34" s="132"/>
      <c r="O34" s="259"/>
    </row>
    <row r="35" spans="2:15" ht="13.5" customHeight="1">
      <c r="B35" s="771" t="s">
        <v>285</v>
      </c>
      <c r="C35" s="683">
        <v>381.7143684718023</v>
      </c>
      <c r="D35" s="766">
        <v>17.56776341246649</v>
      </c>
      <c r="E35" s="123">
        <v>-0.9539766776849422</v>
      </c>
      <c r="F35" s="721">
        <v>26.704507092724995</v>
      </c>
      <c r="G35" s="123">
        <v>-0.34214238250245</v>
      </c>
      <c r="H35" s="721">
        <v>381.7143684718023</v>
      </c>
      <c r="I35" s="766">
        <v>17.56776341246649</v>
      </c>
      <c r="J35" s="123">
        <v>-0.9539766776849422</v>
      </c>
      <c r="K35" s="239"/>
      <c r="M35" s="132"/>
      <c r="N35" s="260"/>
      <c r="O35" s="259"/>
    </row>
    <row r="36" spans="2:15" ht="13.5" customHeight="1">
      <c r="B36" s="126" t="s">
        <v>286</v>
      </c>
      <c r="C36" s="743">
        <v>265.35344587308384</v>
      </c>
      <c r="D36" s="740">
        <v>-157.0051011522035</v>
      </c>
      <c r="E36" s="120" t="s">
        <v>108</v>
      </c>
      <c r="F36" s="269">
        <v>-157.74954235146294</v>
      </c>
      <c r="G36" s="120">
        <v>0.004719133812767749</v>
      </c>
      <c r="H36" s="269">
        <v>265.35344587308384</v>
      </c>
      <c r="I36" s="740">
        <v>-157.0051011522035</v>
      </c>
      <c r="J36" s="120" t="s">
        <v>108</v>
      </c>
      <c r="K36" s="239"/>
      <c r="M36" s="132"/>
      <c r="N36" s="260"/>
      <c r="O36" s="259"/>
    </row>
    <row r="37" ht="12.75"/>
    <row r="38" ht="12.75"/>
    <row r="39" ht="12.75">
      <c r="H39" s="48"/>
    </row>
    <row r="40" spans="1:15" ht="12.75">
      <c r="A40" s="209"/>
      <c r="B40" s="58"/>
      <c r="C40" s="58"/>
      <c r="D40" s="58"/>
      <c r="E40" s="58"/>
      <c r="F40" s="58"/>
      <c r="G40" s="58"/>
      <c r="H40" s="60"/>
      <c r="I40" s="58"/>
      <c r="J40" s="333"/>
      <c r="K40" s="58"/>
      <c r="L40" s="59"/>
      <c r="M40" s="58"/>
      <c r="N40" s="60"/>
      <c r="O40" s="59"/>
    </row>
    <row r="41" spans="1:15" ht="12.75">
      <c r="A41" s="209"/>
      <c r="H41" s="42"/>
      <c r="J41" s="274"/>
      <c r="K41" s="58"/>
      <c r="L41" s="59"/>
      <c r="M41" s="60"/>
      <c r="N41" s="60"/>
      <c r="O41" s="61"/>
    </row>
    <row r="42" spans="1:15" ht="12.75">
      <c r="A42" s="209"/>
      <c r="B42" s="275"/>
      <c r="C42" s="276"/>
      <c r="D42" s="276"/>
      <c r="E42" s="276"/>
      <c r="F42" s="276"/>
      <c r="G42" s="276"/>
      <c r="H42" s="276"/>
      <c r="I42" s="276"/>
      <c r="J42" s="60"/>
      <c r="K42" s="60"/>
      <c r="L42" s="59"/>
      <c r="M42" s="60"/>
      <c r="N42" s="60"/>
      <c r="O42" s="61"/>
    </row>
    <row r="43" spans="1:15" ht="12.75">
      <c r="A43" s="209"/>
      <c r="B43" s="277"/>
      <c r="C43" s="278"/>
      <c r="D43" s="278"/>
      <c r="E43" s="278"/>
      <c r="F43" s="278"/>
      <c r="G43" s="278"/>
      <c r="H43" s="278"/>
      <c r="I43" s="278"/>
      <c r="J43" s="59"/>
      <c r="K43" s="58"/>
      <c r="L43" s="59"/>
      <c r="M43" s="242"/>
      <c r="N43" s="58"/>
      <c r="O43" s="59"/>
    </row>
    <row r="44" spans="1:15" ht="12.75">
      <c r="A44" s="209"/>
      <c r="B44" s="58"/>
      <c r="C44" s="58"/>
      <c r="D44" s="58"/>
      <c r="E44" s="58"/>
      <c r="F44" s="58"/>
      <c r="G44" s="58"/>
      <c r="H44" s="58"/>
      <c r="I44" s="58"/>
      <c r="J44" s="59"/>
      <c r="K44" s="58"/>
      <c r="L44" s="59"/>
      <c r="M44" s="58"/>
      <c r="N44" s="71"/>
      <c r="O44" s="59"/>
    </row>
    <row r="45" ht="12.75">
      <c r="N45" s="42"/>
    </row>
    <row r="46" ht="12.75">
      <c r="N46" s="42"/>
    </row>
    <row r="47" ht="12.75">
      <c r="N47" s="42"/>
    </row>
  </sheetData>
  <sheetProtection/>
  <mergeCells count="2">
    <mergeCell ref="K2:L2"/>
    <mergeCell ref="B2:H2"/>
  </mergeCells>
  <printOptions/>
  <pageMargins left="0.17" right="0.19" top="1" bottom="1" header="0.5" footer="0.5"/>
  <pageSetup fitToHeight="1" fitToWidth="1"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53"/>
  <sheetViews>
    <sheetView showGridLines="0" zoomScale="110" zoomScaleNormal="110" zoomScalePageLayoutView="0" workbookViewId="0" topLeftCell="A1">
      <selection activeCell="D37" sqref="D37"/>
    </sheetView>
  </sheetViews>
  <sheetFormatPr defaultColWidth="9.140625" defaultRowHeight="13.5" outlineLevelCol="1"/>
  <cols>
    <col min="1" max="1" width="9.140625" style="336" customWidth="1"/>
    <col min="2" max="2" width="12.57421875" style="336" customWidth="1"/>
    <col min="3" max="3" width="9.140625" style="336" customWidth="1"/>
    <col min="4" max="4" width="34.140625" style="336" customWidth="1"/>
    <col min="5" max="6" width="11.57421875" style="336" customWidth="1"/>
    <col min="7" max="7" width="9.00390625" style="337" customWidth="1"/>
    <col min="8" max="8" width="11.57421875" style="336" customWidth="1"/>
    <col min="9" max="9" width="9.00390625" style="337" customWidth="1"/>
    <col min="10" max="12" width="9.140625" style="336" customWidth="1" outlineLevel="1"/>
    <col min="13" max="16384" width="9.140625" style="336" customWidth="1"/>
  </cols>
  <sheetData>
    <row r="1" spans="1:9" s="344" customFormat="1" ht="13.5">
      <c r="A1" s="335" t="s">
        <v>57</v>
      </c>
      <c r="B1" s="335" t="s">
        <v>60</v>
      </c>
      <c r="C1" s="335" t="s">
        <v>61</v>
      </c>
      <c r="G1" s="356"/>
      <c r="I1" s="356"/>
    </row>
    <row r="2" spans="4:12" ht="13.5">
      <c r="D2" s="344"/>
      <c r="E2" s="374"/>
      <c r="F2" s="374"/>
      <c r="G2" s="375"/>
      <c r="H2" s="339"/>
      <c r="I2" s="376"/>
      <c r="J2" s="341"/>
      <c r="K2" s="341"/>
      <c r="L2" s="341"/>
    </row>
    <row r="3" spans="4:8" ht="13.5">
      <c r="D3" s="353"/>
      <c r="E3" s="362"/>
      <c r="F3" s="365"/>
      <c r="G3" s="363"/>
      <c r="H3" s="366"/>
    </row>
    <row r="4" spans="4:12" ht="13.5">
      <c r="D4" s="786" t="s">
        <v>0</v>
      </c>
      <c r="E4" s="786"/>
      <c r="F4" s="475"/>
      <c r="G4" s="476"/>
      <c r="H4" s="787"/>
      <c r="I4" s="787"/>
      <c r="J4" s="477"/>
      <c r="K4" s="477"/>
      <c r="L4" s="477"/>
    </row>
    <row r="5" spans="4:12" ht="14.25" customHeight="1">
      <c r="D5" s="478" t="s">
        <v>103</v>
      </c>
      <c r="E5" s="479" t="s">
        <v>161</v>
      </c>
      <c r="F5" s="448" t="s">
        <v>162</v>
      </c>
      <c r="G5" s="449" t="s">
        <v>116</v>
      </c>
      <c r="H5" s="448" t="s">
        <v>160</v>
      </c>
      <c r="I5" s="449" t="s">
        <v>106</v>
      </c>
      <c r="J5" s="448">
        <v>2011</v>
      </c>
      <c r="K5" s="448">
        <v>2012</v>
      </c>
      <c r="L5" s="449" t="s">
        <v>116</v>
      </c>
    </row>
    <row r="6" spans="4:22" ht="14.25" customHeight="1">
      <c r="D6" s="480" t="s">
        <v>1</v>
      </c>
      <c r="E6" s="481">
        <f>'[5]Quarterre'!$B$7/1000</f>
        <v>178.91920149</v>
      </c>
      <c r="F6" s="482">
        <f>'[5]Quarterre'!$C$7/1000</f>
        <v>175.50793278999998</v>
      </c>
      <c r="G6" s="483">
        <f>IF(E6=0,"-",IF(ABS(F6/E6-1)&gt;2,"-",IF(AND(F6&gt;=0,E6&gt;0),(F6-E6)/E6,IF(AND(F6&lt;=0,E6&lt;0),-(F6-E6)/E6,IF(AND(F6&lt;0,E6&gt;0),"-",IF(AND(F6&gt;0,E6&lt;0),"-"))))))</f>
        <v>-0.019065973196793425</v>
      </c>
      <c r="H6" s="481">
        <f>'[5]Quarterre'!$D$7/1000</f>
        <v>166.08815814999997</v>
      </c>
      <c r="I6" s="484">
        <f>IF(H6=0,"-",IF(ABS(F6/H6-1)&gt;2,"-",IF(AND(F6&gt;=0,H6&gt;0),(F6-H6)/H6,IF(AND(F6&lt;=0,H6&lt;0),-(F6-H6)/H6,IF(AND(F6&lt;0,H6&gt;0),"-",IF(AND(F6&gt;0,H6&lt;0),"-"))))))</f>
        <v>0.05671551027432485</v>
      </c>
      <c r="J6" s="481">
        <f>'[5]YTD'!$B$7/1000</f>
        <v>355.63211457</v>
      </c>
      <c r="K6" s="482">
        <f>'[5]YTD'!$C$7/1000</f>
        <v>341.59609093999995</v>
      </c>
      <c r="L6" s="485">
        <f aca="true" t="shared" si="0" ref="L6:L11">IF(J6=0,"-",IF(ABS(K6/J6-1)&gt;2,"-",IF(AND(K6&gt;=0,J6&gt;0),(K6-J6)/J6,IF(AND(K6&lt;=0,J6&lt;0),-(K6-J6)/J6,IF(AND(K6&lt;0,J6&gt;0),"-",IF(AND(K6&gt;0,J6&lt;0),"-"))))))</f>
        <v>-0.039467818160829504</v>
      </c>
      <c r="N6" s="577"/>
      <c r="O6" s="578"/>
      <c r="P6" s="579"/>
      <c r="Q6" s="580"/>
      <c r="R6" s="578"/>
      <c r="S6" s="580"/>
      <c r="T6" s="578"/>
      <c r="U6" s="579"/>
      <c r="V6" s="580"/>
    </row>
    <row r="7" spans="4:12" ht="14.25" customHeight="1">
      <c r="D7" s="486" t="s">
        <v>27</v>
      </c>
      <c r="E7" s="487">
        <f>'[5]Quarterre'!$B$8/1000</f>
        <v>172.01614804</v>
      </c>
      <c r="F7" s="488">
        <f>'[5]Quarterre'!$C$8/1000</f>
        <v>167.09873692</v>
      </c>
      <c r="G7" s="489">
        <f aca="true" t="shared" si="1" ref="G7:G25">IF(E7=0,"-",IF(ABS(F7/E7-1)&gt;2,"-",IF(AND(F7&gt;=0,E7&gt;0),(F7-E7)/E7,IF(AND(F7&lt;=0,E7&lt;0),-(F7-E7)/E7,IF(AND(F7&lt;0,E7&gt;0),"-",IF(AND(F7&gt;0,E7&lt;0),"-"))))))</f>
        <v>-0.02858691568222142</v>
      </c>
      <c r="H7" s="487">
        <f>'[5]Quarterre'!$D$8/1000</f>
        <v>160.84208052999998</v>
      </c>
      <c r="I7" s="490">
        <f aca="true" t="shared" si="2" ref="I7:I16">IF(H7=0,"-",IF(ABS(F7/H7-1)&gt;2,"-",IF(AND(F7&gt;=0,H7&gt;0),(F7-H7)/H7,IF(AND(F7&lt;=0,H7&lt;0),-(F7-H7)/H7,IF(AND(F7&lt;0,H7&gt;0),"-",IF(AND(F7&gt;0,H7&lt;0),"-"))))))</f>
        <v>0.03889937489855484</v>
      </c>
      <c r="J7" s="487">
        <f>'[5]YTD'!$B$8/1000</f>
        <v>343.27439989999993</v>
      </c>
      <c r="K7" s="488">
        <f>'[5]YTD'!$C$8/1000</f>
        <v>327.94081745</v>
      </c>
      <c r="L7" s="491">
        <f t="shared" si="0"/>
        <v>-0.044668587154960575</v>
      </c>
    </row>
    <row r="8" spans="4:12" ht="14.25" customHeight="1">
      <c r="D8" s="492" t="s">
        <v>29</v>
      </c>
      <c r="E8" s="487">
        <f>'[5]Quarterre'!$B$9/1000</f>
        <v>133.72551268</v>
      </c>
      <c r="F8" s="488">
        <f>'[5]Quarterre'!$C$9/1000</f>
        <v>124.45713438999998</v>
      </c>
      <c r="G8" s="489">
        <f t="shared" si="1"/>
        <v>-0.0693089755593527</v>
      </c>
      <c r="H8" s="487">
        <f>'[5]Quarterre'!$D$9/1000</f>
        <v>124.06404867999998</v>
      </c>
      <c r="I8" s="490">
        <f t="shared" si="2"/>
        <v>0.0031684094964036288</v>
      </c>
      <c r="J8" s="487">
        <f>'[5]YTD'!$B$9/1000</f>
        <v>269.15266318000005</v>
      </c>
      <c r="K8" s="488">
        <f>'[5]YTD'!$C$9/1000</f>
        <v>248.52118306999998</v>
      </c>
      <c r="L8" s="491">
        <f t="shared" si="0"/>
        <v>-0.07665344963056317</v>
      </c>
    </row>
    <row r="9" spans="4:12" ht="14.25" customHeight="1">
      <c r="D9" s="492" t="s">
        <v>30</v>
      </c>
      <c r="E9" s="487">
        <f>'[5]Quarterre'!$B$10/1000</f>
        <v>38.290635359999996</v>
      </c>
      <c r="F9" s="488">
        <f>'[5]Quarterre'!$C$10/1000</f>
        <v>42.64160253000001</v>
      </c>
      <c r="G9" s="489">
        <f t="shared" si="1"/>
        <v>0.11363005938901745</v>
      </c>
      <c r="H9" s="487">
        <f>'[5]Quarterre'!$D$10/1000</f>
        <v>36.77803185</v>
      </c>
      <c r="I9" s="490">
        <f t="shared" si="2"/>
        <v>0.15943133400707002</v>
      </c>
      <c r="J9" s="487">
        <f>'[5]YTD'!$B$10/1000</f>
        <v>74.12173671999999</v>
      </c>
      <c r="K9" s="488">
        <f>'[5]YTD'!$C$10/1000</f>
        <v>79.41963438</v>
      </c>
      <c r="L9" s="491">
        <f t="shared" si="0"/>
        <v>0.07147562772325741</v>
      </c>
    </row>
    <row r="10" spans="4:12" ht="14.25" customHeight="1">
      <c r="D10" s="486" t="s">
        <v>28</v>
      </c>
      <c r="E10" s="487">
        <f>'[5]Quarterre'!$B$11/1000</f>
        <v>6.90305345</v>
      </c>
      <c r="F10" s="488">
        <f>'[5]Quarterre'!$C$11/1000</f>
        <v>8.40919587</v>
      </c>
      <c r="G10" s="489">
        <f t="shared" si="1"/>
        <v>0.21818495697726342</v>
      </c>
      <c r="H10" s="487">
        <f>'[5]Quarterre'!$D$11/1000</f>
        <v>5.246077620000001</v>
      </c>
      <c r="I10" s="490">
        <f t="shared" si="2"/>
        <v>0.6029491896843108</v>
      </c>
      <c r="J10" s="487">
        <f>'[5]YTD'!$B$11/1000</f>
        <v>12.357714670000002</v>
      </c>
      <c r="K10" s="488">
        <f>'[5]YTD'!$C$11/1000</f>
        <v>13.655273489999999</v>
      </c>
      <c r="L10" s="491">
        <f t="shared" si="0"/>
        <v>0.10499990124792201</v>
      </c>
    </row>
    <row r="11" spans="4:12" ht="14.25" customHeight="1">
      <c r="D11" s="493" t="s">
        <v>10</v>
      </c>
      <c r="E11" s="494">
        <f>'[5]Quarterre'!$B$12/1000</f>
        <v>3.30449875</v>
      </c>
      <c r="F11" s="495">
        <f>'[5]Quarterre'!$C$12/1000</f>
        <v>2.8764415299999975</v>
      </c>
      <c r="G11" s="496">
        <f t="shared" si="1"/>
        <v>-0.129537715818474</v>
      </c>
      <c r="H11" s="494">
        <f>'[5]Quarterre'!$D$12/1000</f>
        <v>2.82369212</v>
      </c>
      <c r="I11" s="497">
        <f t="shared" si="2"/>
        <v>0.01868100619978266</v>
      </c>
      <c r="J11" s="494">
        <f>'[5]YTD'!$B$12/1000</f>
        <v>5.93500172</v>
      </c>
      <c r="K11" s="495">
        <f>'[5]YTD'!$C$12/1000</f>
        <v>5.700133649999998</v>
      </c>
      <c r="L11" s="498">
        <f t="shared" si="0"/>
        <v>-0.03957337859036069</v>
      </c>
    </row>
    <row r="12" spans="4:15" ht="14.25" customHeight="1">
      <c r="D12" s="499" t="s">
        <v>13</v>
      </c>
      <c r="E12" s="500">
        <f>SUM(E13:E16)</f>
        <v>118.74827599000001</v>
      </c>
      <c r="F12" s="501">
        <f>SUM(F13:F16)</f>
        <v>116.23824799999998</v>
      </c>
      <c r="G12" s="502">
        <f t="shared" si="1"/>
        <v>-0.02113738468263236</v>
      </c>
      <c r="H12" s="500">
        <f>SUM(H13:H16)</f>
        <v>109.66486536</v>
      </c>
      <c r="I12" s="502">
        <f t="shared" si="2"/>
        <v>0.05994064387369063</v>
      </c>
      <c r="J12" s="500">
        <f>SUM(J13:J16)</f>
        <v>239.68877972</v>
      </c>
      <c r="K12" s="501">
        <f>SUM(K13:K16)</f>
        <v>225.90311335999996</v>
      </c>
      <c r="L12" s="502">
        <f aca="true" t="shared" si="3" ref="L12:L25">IF(J12=0,"-",IF(ABS(K12/J12-1)&gt;2,"-",IF(AND(K12&gt;=0,J12&gt;0),(K12-J12)/J12,IF(AND(K12&lt;=0,J12&lt;0),-(K12-J12)/J12,IF(AND(K12&lt;0,J12&gt;0),"-",IF(AND(K12&gt;0,J12&lt;0),"-"))))))</f>
        <v>-0.05751485896045785</v>
      </c>
      <c r="M12" s="348"/>
      <c r="N12" s="348"/>
      <c r="O12" s="338"/>
    </row>
    <row r="13" spans="4:12" ht="14.25" customHeight="1">
      <c r="D13" s="486" t="s">
        <v>14</v>
      </c>
      <c r="E13" s="487">
        <f>'[5]Quarterre'!$B$23/1000</f>
        <v>10.998063550000001</v>
      </c>
      <c r="F13" s="488">
        <f>'[5]Quarterre'!$C$23/1000</f>
        <v>11.59544959</v>
      </c>
      <c r="G13" s="489">
        <f t="shared" si="1"/>
        <v>0.05431738389982281</v>
      </c>
      <c r="H13" s="487">
        <f>'[5]Quarterre'!$D$23/1000</f>
        <v>11.472632500000001</v>
      </c>
      <c r="I13" s="490">
        <f t="shared" si="2"/>
        <v>0.0107052230601824</v>
      </c>
      <c r="J13" s="487">
        <f>'[5]YTD'!$B$23/1000</f>
        <v>23.982397279999997</v>
      </c>
      <c r="K13" s="488">
        <f>'[5]YTD'!$C$23/1000</f>
        <v>23.068082090000004</v>
      </c>
      <c r="L13" s="491">
        <f t="shared" si="3"/>
        <v>-0.03812442848499059</v>
      </c>
    </row>
    <row r="14" spans="4:12" ht="14.25" customHeight="1">
      <c r="D14" s="486" t="s">
        <v>167</v>
      </c>
      <c r="E14" s="487">
        <f>'[5]Quarterre'!$B$24/1000</f>
        <v>58.558947530000005</v>
      </c>
      <c r="F14" s="488">
        <f>'[5]Quarterre'!$C$24/1000</f>
        <v>60.64901174</v>
      </c>
      <c r="G14" s="489">
        <f t="shared" si="1"/>
        <v>0.03569162866066275</v>
      </c>
      <c r="H14" s="487">
        <f>'[5]Quarterre'!$D$24/1000</f>
        <v>56.645944689999986</v>
      </c>
      <c r="I14" s="490">
        <f t="shared" si="2"/>
        <v>0.07066820179109301</v>
      </c>
      <c r="J14" s="487">
        <f>'[5]YTD'!$B$24/1000</f>
        <v>117.01974769</v>
      </c>
      <c r="K14" s="488">
        <f>'[5]YTD'!$C$24/1000</f>
        <v>117.29495642999998</v>
      </c>
      <c r="L14" s="491">
        <f t="shared" si="3"/>
        <v>0.0023518145050957107</v>
      </c>
    </row>
    <row r="15" spans="4:12" ht="15">
      <c r="D15" s="486" t="s">
        <v>168</v>
      </c>
      <c r="E15" s="487">
        <f>'[5]Quarterre'!$B$25/1000</f>
        <v>17.72512356</v>
      </c>
      <c r="F15" s="488">
        <f>'[5]Quarterre'!$C$25/1000</f>
        <v>17.31261502</v>
      </c>
      <c r="G15" s="489">
        <f t="shared" si="1"/>
        <v>-0.023272533960265438</v>
      </c>
      <c r="H15" s="487">
        <f>'[5]Quarterre'!$D$25/1000</f>
        <v>13.12120538</v>
      </c>
      <c r="I15" s="490">
        <f t="shared" si="2"/>
        <v>0.31943785030518285</v>
      </c>
      <c r="J15" s="487">
        <f>'[5]YTD'!$B$25/1000</f>
        <v>34.90496834</v>
      </c>
      <c r="K15" s="488">
        <f>'[5]YTD'!$C$25/1000</f>
        <v>30.4338204</v>
      </c>
      <c r="L15" s="491">
        <f t="shared" si="3"/>
        <v>-0.1280948859900901</v>
      </c>
    </row>
    <row r="16" spans="4:12" ht="14.25" customHeight="1">
      <c r="D16" s="503" t="s">
        <v>169</v>
      </c>
      <c r="E16" s="504">
        <f>'[5]Quarterre'!$B$26/1000</f>
        <v>31.46614135</v>
      </c>
      <c r="F16" s="505">
        <f>'[5]Quarterre'!$C$26/1000</f>
        <v>26.681171649999996</v>
      </c>
      <c r="G16" s="506">
        <f t="shared" si="1"/>
        <v>-0.1520672537117426</v>
      </c>
      <c r="H16" s="504">
        <f>'[5]Quarterre'!$D$26/1000</f>
        <v>28.42508279</v>
      </c>
      <c r="I16" s="506">
        <f t="shared" si="2"/>
        <v>-0.06135113670147397</v>
      </c>
      <c r="J16" s="504">
        <f>'[5]YTD'!$B$26/1000</f>
        <v>63.78166641000001</v>
      </c>
      <c r="K16" s="505">
        <f>'[5]YTD'!$C$26/1000</f>
        <v>55.106254439999994</v>
      </c>
      <c r="L16" s="506">
        <f t="shared" si="3"/>
        <v>-0.1360173300307475</v>
      </c>
    </row>
    <row r="17" spans="4:12" ht="14.25" customHeight="1" hidden="1" collapsed="1">
      <c r="D17" s="507" t="s">
        <v>87</v>
      </c>
      <c r="E17" s="487" t="e">
        <f>+#REF!+E18</f>
        <v>#REF!</v>
      </c>
      <c r="F17" s="488" t="e">
        <f>+#REF!+F18</f>
        <v>#REF!</v>
      </c>
      <c r="G17" s="489" t="e">
        <f t="shared" si="1"/>
        <v>#REF!</v>
      </c>
      <c r="H17" s="487" t="e">
        <f>+#REF!+H18</f>
        <v>#REF!</v>
      </c>
      <c r="I17" s="490" t="e">
        <f>IF(H17=0,"-",IF(ABS(F17/H17-1)&gt;2,"-",IF(AND(F17&gt;=0,H17&gt;0),(F17-H17)/H17,IF(AND(F17&lt;=0,H17&lt;0),-(F17-H17)/H17,IF(AND(F17&lt;0,H17&gt;0),"-",IF(AND(F17&gt;0,H17&lt;0),"-"))))))</f>
        <v>#REF!</v>
      </c>
      <c r="J17" s="487" t="e">
        <f>+#REF!+J18</f>
        <v>#REF!</v>
      </c>
      <c r="K17" s="488" t="e">
        <f>+#REF!+K18</f>
        <v>#REF!</v>
      </c>
      <c r="L17" s="491" t="e">
        <f t="shared" si="3"/>
        <v>#REF!</v>
      </c>
    </row>
    <row r="18" spans="4:14" ht="14.25" customHeight="1">
      <c r="D18" s="493" t="s">
        <v>2</v>
      </c>
      <c r="E18" s="508">
        <f>'[5]Quarterre'!$B$28/1000</f>
        <v>63.47542424999998</v>
      </c>
      <c r="F18" s="495">
        <f>'[5]Quarterre'!$C$28/1000</f>
        <v>62.14612632000002</v>
      </c>
      <c r="G18" s="509">
        <f t="shared" si="1"/>
        <v>-0.020941930608679004</v>
      </c>
      <c r="H18" s="508">
        <f>'[5]Quarterre'!$D$28/1000</f>
        <v>59.24698490999998</v>
      </c>
      <c r="I18" s="509">
        <f>IF(H18=0,"-",IF(ABS(F18/H18-1)&gt;2,"-",IF(AND(F18&gt;=0,H18&gt;0),(F18-H18)/H18,IF(AND(F18&lt;=0,H18&lt;0),-(F18-H18)/H18,IF(AND(F18&lt;0,H18&gt;0),"-",IF(AND(F18&gt;0,H18&lt;0),"-"))))))</f>
        <v>0.04893314679901476</v>
      </c>
      <c r="J18" s="508">
        <f>'[5]YTD'!$B$28/1000</f>
        <v>121.87833656999999</v>
      </c>
      <c r="K18" s="495">
        <f>'[5]YTD'!$C$28/1000</f>
        <v>121.39311123000002</v>
      </c>
      <c r="L18" s="509">
        <f t="shared" si="3"/>
        <v>-0.003981227129082823</v>
      </c>
      <c r="N18" s="348">
        <f>K18-J18</f>
        <v>-0.4852253399999711</v>
      </c>
    </row>
    <row r="19" spans="4:13" ht="14.25" customHeight="1">
      <c r="D19" s="510" t="s">
        <v>7</v>
      </c>
      <c r="E19" s="511">
        <f>'[5]Quarterre'!$B$29</f>
        <v>0.35477144834869884</v>
      </c>
      <c r="F19" s="512">
        <f>'[5]Quarterre'!$C$29</f>
        <v>0.354092976494456</v>
      </c>
      <c r="G19" s="513">
        <f>(F19-E19)*100</f>
        <v>-0.0678471854242857</v>
      </c>
      <c r="H19" s="511">
        <f>'[5]Quarterre'!$D$29</f>
        <v>0.35672010316648806</v>
      </c>
      <c r="I19" s="513">
        <f>(F19-H19)*100</f>
        <v>-0.26271266720320763</v>
      </c>
      <c r="J19" s="511">
        <f>'[5]YTD'!$B$29</f>
        <v>0.34270902873146</v>
      </c>
      <c r="K19" s="512">
        <f>'[5]YTD'!$C$29</f>
        <v>0.355370317312332</v>
      </c>
      <c r="L19" s="513">
        <f>(K19-J19)*100</f>
        <v>1.266128858087201</v>
      </c>
      <c r="M19" s="377"/>
    </row>
    <row r="20" spans="4:14" ht="16.5" customHeight="1">
      <c r="D20" s="507" t="s">
        <v>11</v>
      </c>
      <c r="E20" s="487">
        <f>'[5]Quarterre'!$B$31/1000</f>
        <v>34.42077490999999</v>
      </c>
      <c r="F20" s="488">
        <f>'[5]Quarterre'!$C$31/1000</f>
        <v>35.13691887789</v>
      </c>
      <c r="G20" s="489">
        <f t="shared" si="1"/>
        <v>0.020805573661909327</v>
      </c>
      <c r="H20" s="487">
        <f>'[5]Quarterre'!$D$31/1000</f>
        <v>34.426995780000006</v>
      </c>
      <c r="I20" s="490">
        <f aca="true" t="shared" si="4" ref="I20:I25">IF(H20=0,"-",IF(ABS(F20/H20-1)&gt;2,"-",IF(AND(F20&gt;=0,H20&gt;0),(F20-H20)/H20,IF(AND(F20&lt;=0,H20&lt;0),-(F20-H20)/H20,IF(AND(F20&lt;0,H20&gt;0),"-",IF(AND(F20&gt;0,H20&lt;0),"-"))))))</f>
        <v>0.020621116708139063</v>
      </c>
      <c r="J20" s="487">
        <f>'[5]YTD'!$B$31/1000</f>
        <v>68.03857262999999</v>
      </c>
      <c r="K20" s="488">
        <f>'[5]YTD'!$C$31/1000</f>
        <v>69.56391465789001</v>
      </c>
      <c r="L20" s="491">
        <f t="shared" si="3"/>
        <v>0.02241878347720446</v>
      </c>
      <c r="N20" s="348">
        <f>K20-J20</f>
        <v>1.5253420278900194</v>
      </c>
    </row>
    <row r="21" spans="4:12" ht="14.25" customHeight="1">
      <c r="D21" s="493" t="s">
        <v>3</v>
      </c>
      <c r="E21" s="494">
        <f>'[5]Quarterre'!$B$32/1000</f>
        <v>29.05464933999999</v>
      </c>
      <c r="F21" s="495">
        <f>'[5]Quarterre'!$C$32/1000</f>
        <v>27.009207442110025</v>
      </c>
      <c r="G21" s="496">
        <f t="shared" si="1"/>
        <v>-0.07039981360483925</v>
      </c>
      <c r="H21" s="494">
        <f>'[5]Quarterre'!$D$32/1000</f>
        <v>24.81998912999997</v>
      </c>
      <c r="I21" s="497">
        <f t="shared" si="4"/>
        <v>0.08820383847243274</v>
      </c>
      <c r="J21" s="494">
        <f>'[5]YTD'!$B$32/1000</f>
        <v>53.83976393999999</v>
      </c>
      <c r="K21" s="495">
        <f>'[5]YTD'!$C$32/1000</f>
        <v>51.82919657211</v>
      </c>
      <c r="L21" s="498">
        <f t="shared" si="3"/>
        <v>-0.03734353980694646</v>
      </c>
    </row>
    <row r="22" spans="4:14" ht="14.25" customHeight="1">
      <c r="D22" s="507" t="s">
        <v>12</v>
      </c>
      <c r="E22" s="487">
        <f>'[5]Quarterre'!$B$33/1000</f>
        <v>-2.95477635</v>
      </c>
      <c r="F22" s="488">
        <f>'[5]Quarterre'!$C$33/1000</f>
        <v>-5.77616258</v>
      </c>
      <c r="G22" s="489">
        <f t="shared" si="1"/>
        <v>-0.9548561027300765</v>
      </c>
      <c r="H22" s="487">
        <f>'[5]Quarterre'!$D$33/1000</f>
        <v>-5.82318381</v>
      </c>
      <c r="I22" s="586">
        <f t="shared" si="4"/>
        <v>0.008074831833274978</v>
      </c>
      <c r="J22" s="487">
        <f>'[5]YTD'!$B$33/1000</f>
        <v>-3.86994297</v>
      </c>
      <c r="K22" s="488">
        <f>'[5]YTD'!$C$33/1000</f>
        <v>-11.59934639</v>
      </c>
      <c r="L22" s="491">
        <f t="shared" si="3"/>
        <v>-1.9972912985846918</v>
      </c>
      <c r="M22" s="377"/>
      <c r="N22" s="348">
        <f>K22-J22</f>
        <v>-7.729403419999999</v>
      </c>
    </row>
    <row r="23" spans="4:12" ht="14.25" customHeight="1">
      <c r="D23" s="486" t="s">
        <v>15</v>
      </c>
      <c r="E23" s="487">
        <f>'[5]Quarterre'!$B$34/1000</f>
        <v>0.98081562</v>
      </c>
      <c r="F23" s="488">
        <f>'[5]Quarterre'!$C$34/1000</f>
        <v>1.0031786</v>
      </c>
      <c r="G23" s="489">
        <f t="shared" si="1"/>
        <v>0.022800391372233685</v>
      </c>
      <c r="H23" s="487">
        <f>'[5]Quarterre'!$D$34/1000</f>
        <v>0.8312790500000004</v>
      </c>
      <c r="I23" s="490">
        <f t="shared" si="4"/>
        <v>0.20678922438860886</v>
      </c>
      <c r="J23" s="487">
        <f>'[5]YTD'!$B$34/1000</f>
        <v>2.15484955</v>
      </c>
      <c r="K23" s="488">
        <f>'[5]YTD'!$C$34/1000</f>
        <v>1.8344576500000003</v>
      </c>
      <c r="L23" s="491">
        <f t="shared" si="3"/>
        <v>-0.1486841157889652</v>
      </c>
    </row>
    <row r="24" spans="4:12" ht="14.25" customHeight="1">
      <c r="D24" s="486" t="s">
        <v>16</v>
      </c>
      <c r="E24" s="487">
        <f>'[5]Quarterre'!$B$35/1000</f>
        <v>3.93559197</v>
      </c>
      <c r="F24" s="488">
        <f>'[5]Quarterre'!$C$35/1000</f>
        <v>6.77934118</v>
      </c>
      <c r="G24" s="489">
        <f t="shared" si="1"/>
        <v>0.722572164918814</v>
      </c>
      <c r="H24" s="487">
        <f>'[5]Quarterre'!$D$35/1000</f>
        <v>6.65446286</v>
      </c>
      <c r="I24" s="528">
        <f t="shared" si="4"/>
        <v>0.018766100679687397</v>
      </c>
      <c r="J24" s="487">
        <f>'[5]YTD'!$B$35/1000</f>
        <v>6.02479252</v>
      </c>
      <c r="K24" s="488">
        <f>'[5]YTD'!$C$35/1000</f>
        <v>13.433804039999998</v>
      </c>
      <c r="L24" s="491">
        <f t="shared" si="3"/>
        <v>1.2297538040363916</v>
      </c>
    </row>
    <row r="25" spans="4:13" s="380" customFormat="1" ht="14.25" customHeight="1">
      <c r="D25" s="493" t="s">
        <v>4</v>
      </c>
      <c r="E25" s="494">
        <f>'[5]Quarterre'!$B$36/1000</f>
        <v>26.099872989999987</v>
      </c>
      <c r="F25" s="495">
        <f>'[5]Quarterre'!$C$36/1000</f>
        <v>21.233044862110027</v>
      </c>
      <c r="G25" s="496">
        <f t="shared" si="1"/>
        <v>-0.186469418060182</v>
      </c>
      <c r="H25" s="494">
        <f>'[5]Quarterre'!$D$36/1000</f>
        <v>18.996805319999975</v>
      </c>
      <c r="I25" s="497">
        <f t="shared" si="4"/>
        <v>0.11771661100067826</v>
      </c>
      <c r="J25" s="494">
        <f>'[5]YTD'!$B$36/1000</f>
        <v>49.96982096999999</v>
      </c>
      <c r="K25" s="495">
        <f>'[5]YTD'!$C$36/1000</f>
        <v>40.22985018211</v>
      </c>
      <c r="L25" s="498">
        <f t="shared" si="3"/>
        <v>-0.19491706391618857</v>
      </c>
      <c r="M25" s="345"/>
    </row>
    <row r="26" spans="4:12" ht="13.5" hidden="1">
      <c r="D26" s="507" t="s">
        <v>75</v>
      </c>
      <c r="E26" s="487"/>
      <c r="F26" s="488"/>
      <c r="G26" s="489"/>
      <c r="H26" s="487"/>
      <c r="I26" s="490"/>
      <c r="J26" s="487"/>
      <c r="K26" s="488"/>
      <c r="L26" s="491"/>
    </row>
    <row r="27" spans="4:12" ht="13.5" hidden="1">
      <c r="D27" s="507" t="s">
        <v>5</v>
      </c>
      <c r="E27" s="487"/>
      <c r="F27" s="488"/>
      <c r="G27" s="489"/>
      <c r="H27" s="487"/>
      <c r="I27" s="490"/>
      <c r="J27" s="487"/>
      <c r="K27" s="488"/>
      <c r="L27" s="491"/>
    </row>
    <row r="28" spans="4:14" ht="14.25" customHeight="1">
      <c r="D28" s="507" t="s">
        <v>75</v>
      </c>
      <c r="E28" s="487">
        <f>'[5]Quarterre'!$B$37/1000</f>
        <v>-2.199986949</v>
      </c>
      <c r="F28" s="488">
        <f>'[5]Quarterre'!$C$37/1000</f>
        <v>-3.0842826200000006</v>
      </c>
      <c r="G28" s="489">
        <f>IF(E28=0,"-",IF(ABS(F28/E28-1)&gt;2,"-",IF(AND(F28&gt;=0,E28&gt;0),(F28-E28)/E28,IF(AND(F28&lt;=0,E28&lt;0),-(F28-E28)/E28,IF(AND(F28&lt;0,E28&gt;0),"-",IF(AND(F28&gt;0,E28&lt;0),"-"))))))</f>
        <v>-0.4019549622337331</v>
      </c>
      <c r="H28" s="487">
        <f>'[5]Quarterre'!$D$37/1000</f>
        <v>-3.2185058899999994</v>
      </c>
      <c r="I28" s="528">
        <f>IF(H28=0,"-",IF(ABS(F28/H28-1)&gt;2,"-",IF(AND(F28&gt;=0,H28&gt;0),(F28-H28)/H28,IF(AND(F28&lt;=0,H28&lt;0),-(F28-H28)/H28,IF(AND(F28&lt;0,H28&gt;0),"-",IF(AND(F28&gt;0,H28&lt;0),"-"))))))</f>
        <v>0.0417035961987936</v>
      </c>
      <c r="J28" s="487">
        <f>'[5]YTD'!$B$37/1000</f>
        <v>-6.307460299000001</v>
      </c>
      <c r="K28" s="488">
        <f>'[5]YTD'!$C$37/1000</f>
        <v>-6.30278851</v>
      </c>
      <c r="L28" s="491">
        <f>IF(J28=0,"-",IF(ABS(K28/J28-1)&gt;2,"-",IF(AND(K28&gt;=0,J28&gt;0),(K28-J28)/J28,IF(AND(K28&lt;=0,J28&lt;0),-(K28-J28)/J28,IF(AND(K28&lt;0,J28&gt;0),"-",IF(AND(K28&gt;0,J28&lt;0),"-"))))))</f>
        <v>0.0007406767190815633</v>
      </c>
      <c r="M28" s="340"/>
      <c r="N28" s="348">
        <f>K28-J28</f>
        <v>0.004671789000000537</v>
      </c>
    </row>
    <row r="29" spans="4:12" s="380" customFormat="1" ht="13.5">
      <c r="D29" s="514" t="s">
        <v>5</v>
      </c>
      <c r="E29" s="515">
        <f>'[5]Quarterre'!$B$38/1000</f>
        <v>23.89888604099999</v>
      </c>
      <c r="F29" s="516">
        <f>'[5]Quarterre'!$C$38/1000</f>
        <v>18.148762242110024</v>
      </c>
      <c r="G29" s="502">
        <f>IF(E29=0,"-",IF(ABS(F29/E29-1)&gt;2,"-",IF(AND(F29&gt;=0,E29&gt;0),(F29-E29)/E29,IF(AND(F29&lt;=0,E29&lt;0),-(F29-E29)/E29,IF(AND(F29&lt;0,E29&gt;0),"-",IF(AND(F29&gt;0,E29&lt;0),"-"))))))</f>
        <v>-0.24060216819416935</v>
      </c>
      <c r="H29" s="515">
        <f>'[5]Quarterre'!$D$38/1000</f>
        <v>15.778299429999974</v>
      </c>
      <c r="I29" s="502">
        <f>IF(H29=0,"-",IF(ABS(F29/H29-1)&gt;2,"-",IF(AND(F29&gt;=0,H29&gt;0),(F29-H29)/H29,IF(AND(F29&lt;=0,H29&lt;0),-(F29-H29)/H29,IF(AND(F29&lt;0,H29&gt;0),"-",IF(AND(F29&gt;0,H29&lt;0),"-"))))))</f>
        <v>0.1502356336071925</v>
      </c>
      <c r="J29" s="515">
        <f>'[5]YTD'!$B$38/1000</f>
        <v>43.66236067099999</v>
      </c>
      <c r="K29" s="516">
        <f>'[5]YTD'!$C$38/1000</f>
        <v>33.92706167210999</v>
      </c>
      <c r="L29" s="502">
        <f>IF(J29=0,"-",IF(ABS(K29/J29-1)&gt;2,"-",IF(AND(K29&gt;=0,J29&gt;0),(K29-J29)/J29,IF(AND(K29&lt;=0,J29&lt;0),-(K29-J29)/J29,IF(AND(K29&lt;0,J29&gt;0),"-",IF(AND(K29&gt;0,J29&lt;0),"-"))))))</f>
        <v>-0.22296776558295583</v>
      </c>
    </row>
    <row r="30" spans="4:12" ht="12.75">
      <c r="D30" s="424"/>
      <c r="E30" s="340"/>
      <c r="F30" s="340"/>
      <c r="G30" s="364"/>
      <c r="H30" s="340"/>
      <c r="I30" s="364"/>
      <c r="J30" s="340"/>
      <c r="K30" s="340"/>
      <c r="L30" s="340"/>
    </row>
    <row r="31" spans="4:12" ht="12.75">
      <c r="D31" s="424"/>
      <c r="E31" s="340"/>
      <c r="F31" s="340"/>
      <c r="G31" s="364"/>
      <c r="H31" s="340"/>
      <c r="I31" s="364"/>
      <c r="J31" s="340"/>
      <c r="K31" s="340"/>
      <c r="L31" s="340"/>
    </row>
    <row r="32" spans="7:9" s="339" customFormat="1" ht="12.75">
      <c r="G32" s="376"/>
      <c r="I32" s="376"/>
    </row>
    <row r="33" spans="5:12" s="339" customFormat="1" ht="13.5">
      <c r="E33" s="357"/>
      <c r="F33" s="357"/>
      <c r="G33" s="370"/>
      <c r="H33" s="357"/>
      <c r="I33" s="370"/>
      <c r="J33" s="357">
        <v>110.4</v>
      </c>
      <c r="K33" s="357"/>
      <c r="L33" s="381"/>
    </row>
    <row r="34" spans="5:12" s="339" customFormat="1" ht="13.5">
      <c r="E34" s="382"/>
      <c r="F34" s="382"/>
      <c r="G34" s="383"/>
      <c r="H34" s="382"/>
      <c r="I34" s="383"/>
      <c r="J34" s="357">
        <f>J18-J33</f>
        <v>11.478336569999982</v>
      </c>
      <c r="K34" s="382"/>
      <c r="L34" s="383"/>
    </row>
    <row r="35" spans="5:12" s="339" customFormat="1" ht="13.5">
      <c r="E35" s="357"/>
      <c r="F35" s="357"/>
      <c r="G35" s="370"/>
      <c r="H35" s="357"/>
      <c r="I35" s="370"/>
      <c r="J35" s="357"/>
      <c r="K35" s="357"/>
      <c r="L35" s="381"/>
    </row>
    <row r="36" spans="5:12" s="339" customFormat="1" ht="13.5">
      <c r="E36" s="357"/>
      <c r="F36" s="357"/>
      <c r="G36" s="370"/>
      <c r="H36" s="357"/>
      <c r="I36" s="370"/>
      <c r="J36" s="357"/>
      <c r="K36" s="357"/>
      <c r="L36" s="381"/>
    </row>
    <row r="37" spans="4:12" ht="13.5">
      <c r="D37" s="346"/>
      <c r="E37" s="368"/>
      <c r="F37" s="368"/>
      <c r="G37" s="369"/>
      <c r="H37" s="368"/>
      <c r="I37" s="369"/>
      <c r="J37" s="348"/>
      <c r="K37" s="384"/>
      <c r="L37" s="385"/>
    </row>
    <row r="40" spans="4:12" ht="13.5">
      <c r="D40" s="340"/>
      <c r="E40" s="340"/>
      <c r="F40" s="340"/>
      <c r="G40" s="364"/>
      <c r="H40" s="340"/>
      <c r="I40" s="364"/>
      <c r="J40" s="340"/>
      <c r="K40" s="340"/>
      <c r="L40" s="340"/>
    </row>
    <row r="41" spans="4:12" ht="13.5">
      <c r="D41" s="340"/>
      <c r="E41" s="340"/>
      <c r="F41" s="340"/>
      <c r="G41" s="364"/>
      <c r="H41" s="340"/>
      <c r="I41" s="364"/>
      <c r="J41" s="340"/>
      <c r="K41" s="340"/>
      <c r="L41" s="340"/>
    </row>
    <row r="42" spans="4:12" ht="13.5">
      <c r="D42" s="340"/>
      <c r="E42" s="357"/>
      <c r="F42" s="357"/>
      <c r="G42" s="370"/>
      <c r="H42" s="357"/>
      <c r="I42" s="370"/>
      <c r="J42" s="360"/>
      <c r="K42" s="386"/>
      <c r="L42" s="387"/>
    </row>
    <row r="43" spans="4:12" ht="13.5">
      <c r="D43" s="340"/>
      <c r="E43" s="357"/>
      <c r="F43" s="357"/>
      <c r="G43" s="370"/>
      <c r="H43" s="357"/>
      <c r="I43" s="370"/>
      <c r="J43" s="360"/>
      <c r="K43" s="386"/>
      <c r="L43" s="387"/>
    </row>
    <row r="44" spans="4:12" ht="13.5">
      <c r="D44" s="388"/>
      <c r="E44" s="339"/>
      <c r="F44" s="339"/>
      <c r="G44" s="376"/>
      <c r="H44" s="339"/>
      <c r="I44" s="376"/>
      <c r="J44" s="340"/>
      <c r="K44" s="389"/>
      <c r="L44" s="389"/>
    </row>
    <row r="45" spans="4:12" ht="13.5">
      <c r="D45" s="346"/>
      <c r="E45" s="340"/>
      <c r="F45" s="340"/>
      <c r="G45" s="364"/>
      <c r="H45" s="340"/>
      <c r="I45" s="364"/>
      <c r="J45" s="340"/>
      <c r="K45" s="340"/>
      <c r="L45" s="340"/>
    </row>
    <row r="46" spans="4:12" ht="13.5">
      <c r="D46" s="346"/>
      <c r="E46" s="346"/>
      <c r="F46" s="346"/>
      <c r="G46" s="351"/>
      <c r="H46" s="346"/>
      <c r="I46" s="351"/>
      <c r="J46" s="340"/>
      <c r="K46" s="340"/>
      <c r="L46" s="340"/>
    </row>
    <row r="47" spans="4:12" ht="13.5">
      <c r="D47" s="346"/>
      <c r="E47" s="346"/>
      <c r="F47" s="346"/>
      <c r="G47" s="351"/>
      <c r="H47" s="346"/>
      <c r="I47" s="351"/>
      <c r="J47" s="340"/>
      <c r="K47" s="340"/>
      <c r="L47" s="340"/>
    </row>
    <row r="48" spans="4:12" ht="13.5">
      <c r="D48" s="346"/>
      <c r="E48" s="346"/>
      <c r="F48" s="346"/>
      <c r="G48" s="351"/>
      <c r="H48" s="346"/>
      <c r="I48" s="351"/>
      <c r="J48" s="360"/>
      <c r="K48" s="360"/>
      <c r="L48" s="358"/>
    </row>
    <row r="49" spans="4:12" ht="13.5">
      <c r="D49" s="340"/>
      <c r="E49" s="340"/>
      <c r="F49" s="340"/>
      <c r="G49" s="364"/>
      <c r="H49" s="340"/>
      <c r="I49" s="364"/>
      <c r="J49" s="340"/>
      <c r="K49" s="340"/>
      <c r="L49" s="340"/>
    </row>
    <row r="50" spans="4:12" ht="13.5">
      <c r="D50" s="340"/>
      <c r="E50" s="340"/>
      <c r="F50" s="340"/>
      <c r="G50" s="364"/>
      <c r="H50" s="340"/>
      <c r="I50" s="364"/>
      <c r="J50" s="340"/>
      <c r="K50" s="340"/>
      <c r="L50" s="340"/>
    </row>
    <row r="51" spans="4:12" ht="13.5">
      <c r="D51" s="340"/>
      <c r="E51" s="340"/>
      <c r="F51" s="340"/>
      <c r="G51" s="364"/>
      <c r="H51" s="340"/>
      <c r="I51" s="364"/>
      <c r="J51" s="340"/>
      <c r="K51" s="340"/>
      <c r="L51" s="340"/>
    </row>
    <row r="52" spans="4:12" ht="13.5">
      <c r="D52" s="340"/>
      <c r="E52" s="340"/>
      <c r="F52" s="340"/>
      <c r="G52" s="364"/>
      <c r="H52" s="340"/>
      <c r="I52" s="364"/>
      <c r="J52" s="340"/>
      <c r="K52" s="340"/>
      <c r="L52" s="340"/>
    </row>
    <row r="53" spans="4:12" ht="13.5">
      <c r="D53" s="340"/>
      <c r="E53" s="340"/>
      <c r="F53" s="340"/>
      <c r="G53" s="364"/>
      <c r="H53" s="340"/>
      <c r="I53" s="364"/>
      <c r="J53" s="340"/>
      <c r="K53" s="340"/>
      <c r="L53" s="340"/>
    </row>
  </sheetData>
  <sheetProtection/>
  <mergeCells count="2">
    <mergeCell ref="D4:E4"/>
    <mergeCell ref="H4:I4"/>
  </mergeCells>
  <printOptions/>
  <pageMargins left="0.18" right="0.19" top="0.58" bottom="0.35" header="0.5" footer="0.2"/>
  <pageSetup fitToHeight="1" fitToWidth="1" horizontalDpi="600" verticalDpi="600" orientation="portrait" paperSize="9" r:id="rId2"/>
  <ignoredErrors>
    <ignoredError sqref="G17 I12 I13 I14 I15 I16 I18 I19 G12:G16 G18:G19 I17 L14 L16 L18 L17 L13 L15 L19 N30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67"/>
  <sheetViews>
    <sheetView showGridLines="0" zoomScalePageLayoutView="0" workbookViewId="0" topLeftCell="A22">
      <selection activeCell="C38" sqref="C38:J39"/>
    </sheetView>
  </sheetViews>
  <sheetFormatPr defaultColWidth="9.140625" defaultRowHeight="13.5" outlineLevelRow="1" outlineLevelCol="1"/>
  <cols>
    <col min="1" max="1" width="9.140625" style="341" customWidth="1"/>
    <col min="2" max="2" width="34.140625" style="336" customWidth="1"/>
    <col min="3" max="4" width="11.57421875" style="336" customWidth="1"/>
    <col min="5" max="5" width="9.00390625" style="337" customWidth="1"/>
    <col min="6" max="6" width="11.57421875" style="336" customWidth="1"/>
    <col min="7" max="7" width="9.00390625" style="337" customWidth="1"/>
    <col min="8" max="10" width="9.140625" style="336" customWidth="1" outlineLevel="1"/>
    <col min="11" max="16384" width="9.140625" style="336" customWidth="1"/>
  </cols>
  <sheetData>
    <row r="1" spans="1:7" s="344" customFormat="1" ht="13.5">
      <c r="A1" s="411"/>
      <c r="B1" s="338"/>
      <c r="E1" s="356"/>
      <c r="G1" s="356"/>
    </row>
    <row r="2" spans="1:4" ht="13.5">
      <c r="A2" s="414"/>
      <c r="D2" s="348"/>
    </row>
    <row r="3" spans="1:12" ht="13.5">
      <c r="A3" s="414"/>
      <c r="B3" s="517" t="s">
        <v>76</v>
      </c>
      <c r="C3" s="479" t="s">
        <v>161</v>
      </c>
      <c r="D3" s="479" t="s">
        <v>162</v>
      </c>
      <c r="E3" s="518" t="s">
        <v>116</v>
      </c>
      <c r="F3" s="479" t="s">
        <v>160</v>
      </c>
      <c r="G3" s="518" t="s">
        <v>106</v>
      </c>
      <c r="H3" s="479">
        <v>2011</v>
      </c>
      <c r="I3" s="479">
        <v>2012</v>
      </c>
      <c r="J3" s="518" t="s">
        <v>116</v>
      </c>
      <c r="K3" s="339"/>
      <c r="L3" s="341"/>
    </row>
    <row r="4" spans="1:12" ht="15" customHeight="1">
      <c r="A4" s="414"/>
      <c r="B4" s="519" t="s">
        <v>54</v>
      </c>
      <c r="C4" s="520">
        <f>'[13]Quarter'!$M$3</f>
        <v>3639.3681226341105</v>
      </c>
      <c r="D4" s="585">
        <f>'[13]Quarter'!$Q$3</f>
        <v>3568.6231226341106</v>
      </c>
      <c r="E4" s="522">
        <f>IF(C4=0,"-",IF(ABS(D4/C4-1)&gt;2,"-",IF(AND(D4&gt;=0,C4&gt;0),(D4-C4)/C4,IF(AND(D4&lt;=0,C4&lt;0),-(D4-C4)/C4,IF(AND(D4&lt;0,C4&gt;0),"-",IF(AND(D4&gt;0,C4&lt;0),"-"))))))</f>
        <v>-0.01943881399631426</v>
      </c>
      <c r="F4" s="520">
        <f>'[13]Quarter'!$P$3</f>
        <v>3566.2951226341106</v>
      </c>
      <c r="G4" s="522">
        <f>IF(F4=0,"-",IF(ABS(D4/F4-1)&gt;2,"-",IF(AND(D4&gt;=0,F4&gt;0),(D4-F4)/F4,IF(AND(D4&lt;=0,F4&lt;0),-(D4-F4)/F4,IF(AND(D4&lt;0,F4&gt;0),"-",IF(AND(D4&gt;0,F4&lt;0),"-"))))))</f>
        <v>0.000652778281086419</v>
      </c>
      <c r="H4" s="520">
        <f>'[13]YTD'!$C$3</f>
        <v>3639.3681226341105</v>
      </c>
      <c r="I4" s="585">
        <f>'[13]YTD'!$D$3</f>
        <v>3568.6231226341106</v>
      </c>
      <c r="J4" s="522">
        <f>IF(H4=0,"-",IF(ABS(I4/H4-1)&gt;2,"-",IF(AND(I4&gt;=0,H4&gt;0),(I4-H4)/H4,IF(AND(I4&lt;=0,H4&lt;0),-(I4-H4)/H4,IF(AND(I4&lt;0,H4&gt;0),"-",IF(AND(I4&gt;0,H4&lt;0),"-"))))))</f>
        <v>-0.01943881399631426</v>
      </c>
      <c r="K4" s="339"/>
      <c r="L4" s="347"/>
    </row>
    <row r="5" spans="1:12" ht="15" customHeight="1">
      <c r="A5" s="414"/>
      <c r="B5" s="519" t="s">
        <v>144</v>
      </c>
      <c r="C5" s="520">
        <f>'[13]Quarter'!$M$4</f>
        <v>2435.5621226341104</v>
      </c>
      <c r="D5" s="585">
        <f>'[13]Quarter'!$Q$4</f>
        <v>2379.5151226341104</v>
      </c>
      <c r="E5" s="522">
        <f>IF(C5=0,"-",IF(ABS(D5/C5-1)&gt;2,"-",IF(AND(D5&gt;=0,C5&gt;0),(D5-C5)/C5,IF(AND(D5&lt;=0,C5&lt;0),-(D5-C5)/C5,IF(AND(D5&lt;0,C5&gt;0),"-",IF(AND(D5&gt;0,C5&lt;0),"-"))))))</f>
        <v>-0.02301193612724772</v>
      </c>
      <c r="F5" s="520">
        <f>'[13]Quarter'!$P$4</f>
        <v>2367.3171226341105</v>
      </c>
      <c r="G5" s="522">
        <f>IF(F5=0,"-",IF(ABS(D5/F5-1)&gt;2,"-",IF(AND(D5&gt;=0,F5&gt;0),(D5-F5)/F5,IF(AND(D5&lt;=0,F5&lt;0),-(D5-F5)/F5,IF(AND(D5&lt;0,F5&gt;0),"-",IF(AND(D5&gt;0,F5&lt;0),"-"))))))</f>
        <v>0.005152668344842269</v>
      </c>
      <c r="H5" s="520">
        <f>'[13]YTD'!$C$4</f>
        <v>2435.5621226341104</v>
      </c>
      <c r="I5" s="585">
        <f>'[13]YTD'!$D$4</f>
        <v>2379.5151226341104</v>
      </c>
      <c r="J5" s="522">
        <f>IF(H5=0,"-",IF(ABS(I5/H5-1)&gt;2,"-",IF(AND(I5&gt;=0,H5&gt;0),(I5-H5)/H5,IF(AND(I5&lt;=0,H5&lt;0),-(I5-H5)/H5,IF(AND(I5&lt;0,H5&gt;0),"-",IF(AND(I5&gt;0,H5&lt;0),"-"))))))</f>
        <v>-0.02301193612724772</v>
      </c>
      <c r="K5" s="339"/>
      <c r="L5" s="347"/>
    </row>
    <row r="6" spans="1:12" ht="15" customHeight="1">
      <c r="A6" s="414"/>
      <c r="B6" s="519" t="s">
        <v>145</v>
      </c>
      <c r="C6" s="520">
        <f>'[13]Quarter'!$M$5</f>
        <v>1203.806</v>
      </c>
      <c r="D6" s="585">
        <f>'[13]Quarter'!$Q$5</f>
        <v>1189.1080000000002</v>
      </c>
      <c r="E6" s="522">
        <f>IF(C6=0,"-",IF(ABS(D6/C6-1)&gt;2,"-",IF(AND(D6&gt;=0,C6&gt;0),(D6-C6)/C6,IF(AND(D6&lt;=0,C6&lt;0),-(D6-C6)/C6,IF(AND(D6&lt;0,C6&gt;0),"-",IF(AND(D6&gt;0,C6&lt;0),"-"))))))</f>
        <v>-0.01220960852496155</v>
      </c>
      <c r="F6" s="520">
        <f>'[13]Quarter'!$P$5</f>
        <v>1198.978</v>
      </c>
      <c r="G6" s="522">
        <f>IF(F6=0,"-",IF(ABS(D6/F6-1)&gt;2,"-",IF(AND(D6&gt;=0,F6&gt;0),(D6-F6)/F6,IF(AND(D6&lt;=0,F6&lt;0),-(D6-F6)/F6,IF(AND(D6&lt;0,F6&gt;0),"-",IF(AND(D6&gt;0,F6&lt;0),"-"))))))</f>
        <v>-0.008232010929308036</v>
      </c>
      <c r="H6" s="520">
        <f>'[13]YTD'!$C$5</f>
        <v>1203.806</v>
      </c>
      <c r="I6" s="585">
        <f>'[13]YTD'!$D$5</f>
        <v>1189.1080000000002</v>
      </c>
      <c r="J6" s="522">
        <f>IF(H6=0,"-",IF(ABS(I6/H6-1)&gt;2,"-",IF(AND(I6&gt;=0,H6&gt;0),(I6-H6)/H6,IF(AND(I6&lt;=0,H6&lt;0),-(I6-H6)/H6,IF(AND(I6&lt;0,H6&gt;0),"-",IF(AND(I6&gt;0,H6&lt;0),"-"))))))</f>
        <v>-0.01220960852496155</v>
      </c>
      <c r="K6" s="339"/>
      <c r="L6" s="347"/>
    </row>
    <row r="7" spans="1:12" ht="15" customHeight="1">
      <c r="A7" s="400"/>
      <c r="B7" s="519" t="s">
        <v>34</v>
      </c>
      <c r="C7" s="520">
        <f>'[13]Quarter'!$M$7</f>
        <v>0.773</v>
      </c>
      <c r="D7" s="521">
        <f>'[13]Quarter'!$Q$7</f>
        <v>2.328</v>
      </c>
      <c r="E7" s="522" t="str">
        <f>IF(C7=0,"-",IF(ABS(D7/C7-1)&gt;2,"-",IF(AND(D7&gt;=0,C7&gt;0),(D7-C7)/C7,IF(AND(D7&lt;=0,C7&lt;0),-(D7-C7)/C7,IF(AND(D7&lt;0,C7&gt;0),"-",IF(AND(D7&gt;0,C7&lt;0),"-"))))))</f>
        <v>-</v>
      </c>
      <c r="F7" s="520">
        <f>'[13]Quarter'!$P$7</f>
        <v>1.323</v>
      </c>
      <c r="G7" s="522">
        <f>IF(F7=0,"-",IF(ABS(D7/F7-1)&gt;2,"-",IF(AND(D7&gt;=0,F7&gt;0),(D7-F7)/F7,IF(AND(D7&lt;=0,F7&lt;0),-(D7-F7)/F7,IF(AND(D7&lt;0,F7&gt;0),"-",IF(AND(D7&gt;0,F7&lt;0),"-"))))))</f>
        <v>0.7596371882086167</v>
      </c>
      <c r="H7" s="520">
        <f>'[13]YTD'!$C$7</f>
        <v>35.26994428211078</v>
      </c>
      <c r="I7" s="521">
        <f>'[13]YTD'!$D$7</f>
        <v>-70.745</v>
      </c>
      <c r="J7" s="522" t="str">
        <f>IF(H7=0,"-",IF(ABS(I7/H7-1)&gt;2,"-",IF(AND(I7&gt;=0,H7&gt;0),(I7-H7)/H7,IF(AND(I7&lt;=0,H7&lt;0),-(I7-H7)/H7,IF(AND(I7&lt;0,H7&gt;0),"-",IF(AND(I7&gt;0,H7&lt;0),"-"))))))</f>
        <v>-</v>
      </c>
      <c r="K7" s="339"/>
      <c r="L7" s="347"/>
    </row>
    <row r="8" spans="1:12" ht="6" customHeight="1">
      <c r="A8" s="400"/>
      <c r="B8" s="523"/>
      <c r="C8" s="524"/>
      <c r="D8" s="525"/>
      <c r="E8" s="526"/>
      <c r="F8" s="524"/>
      <c r="G8" s="527"/>
      <c r="H8" s="524"/>
      <c r="I8" s="525"/>
      <c r="J8" s="526"/>
      <c r="K8" s="339"/>
      <c r="L8" s="347"/>
    </row>
    <row r="9" spans="1:12" ht="15" customHeight="1">
      <c r="A9" s="400"/>
      <c r="B9" s="519" t="s">
        <v>73</v>
      </c>
      <c r="C9" s="573">
        <f>'[13]Quarter'!$M$9</f>
        <v>0.3279590246913913</v>
      </c>
      <c r="D9" s="574">
        <f>'[13]Quarter'!$Q$9</f>
        <v>0.3160163995852591</v>
      </c>
      <c r="E9" s="575">
        <f>(D9-C9)*100</f>
        <v>-1.1942625106132199</v>
      </c>
      <c r="F9" s="573">
        <f>'[13]Quarter'!$P$9</f>
        <v>0.3137514001003763</v>
      </c>
      <c r="G9" s="575">
        <f>(D9-F9)*100</f>
        <v>0.22649994848828459</v>
      </c>
      <c r="H9" s="573">
        <f>'[13]YTD'!$C$9</f>
        <v>0.3247598691168853</v>
      </c>
      <c r="I9" s="574">
        <f>'[13]YTD'!$D$9</f>
        <v>0.31774503387134617</v>
      </c>
      <c r="J9" s="575">
        <f>(I9-H9)*100</f>
        <v>-0.7014835245539142</v>
      </c>
      <c r="K9" s="359"/>
      <c r="L9" s="347"/>
    </row>
    <row r="10" spans="1:12" ht="15" customHeight="1">
      <c r="A10" s="400"/>
      <c r="B10" s="519" t="s">
        <v>159</v>
      </c>
      <c r="C10" s="573">
        <f>'[13]Quarter'!$M$11</f>
        <v>0.7513101790326301</v>
      </c>
      <c r="D10" s="574">
        <f>'[13]Quarter'!$Q$11</f>
        <v>0.7592772157964085</v>
      </c>
      <c r="E10" s="575">
        <f>(D10-C10)*100</f>
        <v>0.7967036763778412</v>
      </c>
      <c r="F10" s="589">
        <f>'[13]Quarter'!$P$11</f>
        <v>0.7629066621659697</v>
      </c>
      <c r="G10" s="575">
        <f>(D10-F10)*100</f>
        <v>-0.36294463695611956</v>
      </c>
      <c r="H10" s="573">
        <f>'[13]YTD'!$C$11</f>
        <v>0.7598235201308169</v>
      </c>
      <c r="I10" s="574">
        <f>'[13]YTD'!$D$11</f>
        <v>0.7631056423660492</v>
      </c>
      <c r="J10" s="575">
        <f>(I10-H10)*100</f>
        <v>0.32821222352322765</v>
      </c>
      <c r="K10" s="359"/>
      <c r="L10" s="347"/>
    </row>
    <row r="11" spans="1:12" ht="15" customHeight="1">
      <c r="A11" s="400"/>
      <c r="B11" s="519" t="s">
        <v>26</v>
      </c>
      <c r="C11" s="563">
        <f>'[13]Quarter'!$M$13</f>
        <v>44.02464036114757</v>
      </c>
      <c r="D11" s="576">
        <f>'[13]Quarter'!$Q$13</f>
        <v>42.23350663805711</v>
      </c>
      <c r="E11" s="561">
        <f aca="true" t="shared" si="0" ref="E11:E17">IF(C11=0,"-",IF(ABS(D11/C11-1)&gt;2,"-",IF(AND(D11&gt;=0,C11&gt;0),(D11-C11)/C11,IF(AND(D11&lt;=0,C11&lt;0),-(D11-C11)/C11,IF(AND(D11&lt;0,C11&gt;0),"-",IF(AND(D11&gt;0,C11&lt;0),"-"))))))</f>
        <v>-0.040684800793311285</v>
      </c>
      <c r="F11" s="563">
        <f>'[13]Quarter'!$P$13</f>
        <v>41.89798630355674</v>
      </c>
      <c r="G11" s="561">
        <f aca="true" t="shared" si="1" ref="G11:G17">IF(F11=0,"-",IF(ABS(D11/F11-1)&gt;2,"-",IF(AND(D11&gt;=0,F11&gt;0),(D11-F11)/F11,IF(AND(D11&lt;=0,F11&lt;0),-(D11-F11)/F11,IF(AND(D11&lt;0,F11&gt;0),"-",IF(AND(D11&gt;0,F11&lt;0),"-"))))))</f>
        <v>0.0080080300773759</v>
      </c>
      <c r="H11" s="563">
        <f>'[13]YTD'!$C$13</f>
        <v>42.818677927301856</v>
      </c>
      <c r="I11" s="576">
        <f>'[13]YTD'!$D$13</f>
        <v>41.65515574420125</v>
      </c>
      <c r="J11" s="561">
        <f>IF(H11=0,"-",IF(ABS(I11/H11-1)&gt;2,"-",IF(AND(I11&gt;=0,H11&gt;0),(I11-H11)/H11,IF(AND(I11&lt;=0,H11&lt;0),-(I11-H11)/H11,IF(AND(I11&lt;0,H11&gt;0),"-",IF(AND(I11&gt;0,H11&lt;0),"-"))))))</f>
        <v>-0.027173239329716055</v>
      </c>
      <c r="K11" s="339"/>
      <c r="L11" s="347"/>
    </row>
    <row r="12" spans="1:12" ht="15" customHeight="1">
      <c r="A12" s="400"/>
      <c r="B12" s="519" t="s">
        <v>170</v>
      </c>
      <c r="C12" s="563">
        <f>'[13]Quarter'!$M$14</f>
        <v>126.09010395725753</v>
      </c>
      <c r="D12" s="576">
        <f>'[13]Quarter'!$Q$14</f>
        <v>124.53530808369055</v>
      </c>
      <c r="E12" s="561">
        <f t="shared" si="0"/>
        <v>-0.012330831879510736</v>
      </c>
      <c r="F12" s="563">
        <f>'[13]Quarter'!$P$14</f>
        <v>122.55329103828011</v>
      </c>
      <c r="G12" s="561">
        <f t="shared" si="1"/>
        <v>0.01617269539331548</v>
      </c>
      <c r="H12" s="563">
        <f>'[13]YTD'!$C$14</f>
        <v>126.14763994892589</v>
      </c>
      <c r="I12" s="576">
        <f>'[13]YTD'!$D$14</f>
        <v>123.16467233133775</v>
      </c>
      <c r="J12" s="561">
        <f>IF(H12=0,"-",IF(ABS(I12/H12-1)&gt;2,"-",IF(AND(I12&gt;=0,H12&gt;0),(I12-H12)/H12,IF(AND(I12&lt;=0,H12&lt;0),-(I12-H12)/H12,IF(AND(I12&lt;0,H12&gt;0),"-",IF(AND(I12&gt;0,H12&lt;0),"-"))))))</f>
        <v>-0.023646638326296564</v>
      </c>
      <c r="K12" s="339"/>
      <c r="L12" s="347"/>
    </row>
    <row r="13" spans="1:12" ht="6" customHeight="1">
      <c r="A13" s="400"/>
      <c r="B13" s="523"/>
      <c r="C13" s="524"/>
      <c r="D13" s="525"/>
      <c r="E13" s="526"/>
      <c r="F13" s="524"/>
      <c r="G13" s="527"/>
      <c r="H13" s="524"/>
      <c r="I13" s="525"/>
      <c r="J13" s="526"/>
      <c r="K13" s="339"/>
      <c r="L13" s="347"/>
    </row>
    <row r="14" spans="1:12" ht="15" customHeight="1">
      <c r="A14" s="400"/>
      <c r="B14" s="519" t="s">
        <v>171</v>
      </c>
      <c r="C14" s="520">
        <f>'[13]Quarter'!$M$16</f>
        <v>12.494138641980125</v>
      </c>
      <c r="D14" s="521">
        <f>'[13]Quarter'!$Q$16</f>
        <v>11.391120943254931</v>
      </c>
      <c r="E14" s="522">
        <f t="shared" si="0"/>
        <v>-0.0882828124716874</v>
      </c>
      <c r="F14" s="520">
        <f>'[13]Quarter'!$P$16</f>
        <v>12.425607475595102</v>
      </c>
      <c r="G14" s="522">
        <f t="shared" si="1"/>
        <v>-0.0832544030037957</v>
      </c>
      <c r="H14" s="520">
        <f>'[13]YTD'!$C$16</f>
        <v>12.892053212306768</v>
      </c>
      <c r="I14" s="521">
        <f>'[13]YTD'!$D$16</f>
        <v>11.96519608285805</v>
      </c>
      <c r="J14" s="522">
        <f>IF(H14=0,"-",IF(ABS(I14/H14-1)&gt;2,"-",IF(AND(I14&gt;=0,H14&gt;0),(I14-H14)/H14,IF(AND(I14&lt;=0,H14&lt;0),-(I14-H14)/H14,IF(AND(I14&lt;0,H14&gt;0),"-",IF(AND(I14&gt;0,H14&lt;0),"-"))))))</f>
        <v>-0.07189367854640405</v>
      </c>
      <c r="K14" s="339"/>
      <c r="L14" s="347"/>
    </row>
    <row r="15" spans="1:12" ht="15" customHeight="1">
      <c r="A15" s="400"/>
      <c r="B15" s="519" t="s">
        <v>86</v>
      </c>
      <c r="C15" s="520">
        <f>'[13]Quarter'!$M$17</f>
        <v>10.891260159586691</v>
      </c>
      <c r="D15" s="521">
        <f>'[13]Quarter'!$Q$17</f>
        <v>10.26044328212563</v>
      </c>
      <c r="E15" s="522">
        <f t="shared" si="0"/>
        <v>-0.05791954908962528</v>
      </c>
      <c r="F15" s="520">
        <f>'[13]Quarter'!$P$17</f>
        <v>10.9013564538427</v>
      </c>
      <c r="G15" s="522">
        <f t="shared" si="1"/>
        <v>-0.05879205715644221</v>
      </c>
      <c r="H15" s="520">
        <f>'[13]YTD'!$C$17</f>
        <v>11.180540768215819</v>
      </c>
      <c r="I15" s="521">
        <f>'[13]YTD'!$D$17</f>
        <v>10.581598000759048</v>
      </c>
      <c r="J15" s="522">
        <f>IF(H15=0,"-",IF(ABS(I15/H15-1)&gt;2,"-",IF(AND(I15&gt;=0,H15&gt;0),(I15-H15)/H15,IF(AND(I15&lt;=0,H15&lt;0),-(I15-H15)/H15,IF(AND(I15&lt;0,H15&gt;0),"-",IF(AND(I15&gt;0,H15&lt;0),"-"))))))</f>
        <v>-0.05357010719548138</v>
      </c>
      <c r="K15" s="339"/>
      <c r="L15" s="347"/>
    </row>
    <row r="16" spans="1:12" ht="15" customHeight="1">
      <c r="A16" s="400"/>
      <c r="B16" s="519" t="s">
        <v>85</v>
      </c>
      <c r="C16" s="520">
        <f>'[13]Quarter'!$M$18</f>
        <v>1.6028784823934377</v>
      </c>
      <c r="D16" s="521">
        <f>'[13]Quarter'!$Q$18</f>
        <v>1.130677661129305</v>
      </c>
      <c r="E16" s="522">
        <f t="shared" si="0"/>
        <v>-0.2945955207777427</v>
      </c>
      <c r="F16" s="520">
        <f>'[13]Quarter'!$P$18</f>
        <v>1.524251021752397</v>
      </c>
      <c r="G16" s="522">
        <f t="shared" si="1"/>
        <v>-0.2582077066089873</v>
      </c>
      <c r="H16" s="520">
        <f>'[13]YTD'!$C$18</f>
        <v>1.7115124440909515</v>
      </c>
      <c r="I16" s="521">
        <f>'[13]YTD'!$D$18</f>
        <v>1.3835980820990008</v>
      </c>
      <c r="J16" s="522">
        <f>IF(H16=0,"-",IF(ABS(I16/H16-1)&gt;2,"-",IF(AND(I16&gt;=0,H16&gt;0),(I16-H16)/H16,IF(AND(I16&lt;=0,H16&lt;0),-(I16-H16)/H16,IF(AND(I16&lt;0,H16&gt;0),"-",IF(AND(I16&gt;0,H16&lt;0),"-"))))))</f>
        <v>-0.19159332619758912</v>
      </c>
      <c r="K16" s="339"/>
      <c r="L16" s="347"/>
    </row>
    <row r="17" spans="1:12" ht="15" outlineLevel="1">
      <c r="A17" s="400"/>
      <c r="B17" s="507" t="s">
        <v>172</v>
      </c>
      <c r="C17" s="587">
        <f>'[13]Quarter'!$M$20</f>
        <v>0.09908897090143913</v>
      </c>
      <c r="D17" s="588">
        <f>'[13]Quarter'!$Q$20</f>
        <v>0.09146900681050099</v>
      </c>
      <c r="E17" s="528">
        <f t="shared" si="0"/>
        <v>-0.07690022432988523</v>
      </c>
      <c r="F17" s="587">
        <f>'[13]Quarter'!$P$20</f>
        <v>0.10138942308545516</v>
      </c>
      <c r="G17" s="528">
        <f t="shared" si="1"/>
        <v>-0.09784468609307342</v>
      </c>
      <c r="H17" s="587">
        <f>'[13]YTD'!$C$20</f>
        <v>0.10219813242266322</v>
      </c>
      <c r="I17" s="588">
        <f>'[13]YTD'!$D$20</f>
        <v>0.09714795530547318</v>
      </c>
      <c r="J17" s="528">
        <f>IF(H17=0,"-",IF(ABS(I17/H17-1)&gt;2,"-",IF(AND(I17&gt;=0,H17&gt;0),(I17-H17)/H17,IF(AND(I17&lt;=0,H17&lt;0),-(I17-H17)/H17,IF(AND(I17&lt;0,H17&gt;0),"-",IF(AND(I17&gt;0,H17&lt;0),"-"))))))</f>
        <v>-0.049415551903667886</v>
      </c>
      <c r="K17" s="339"/>
      <c r="L17" s="347"/>
    </row>
    <row r="18" spans="2:12" ht="3" customHeight="1">
      <c r="B18" s="529"/>
      <c r="C18" s="530"/>
      <c r="D18" s="531"/>
      <c r="E18" s="532"/>
      <c r="F18" s="530"/>
      <c r="G18" s="532"/>
      <c r="H18" s="530"/>
      <c r="I18" s="531"/>
      <c r="J18" s="532"/>
      <c r="K18" s="339"/>
      <c r="L18" s="347"/>
    </row>
    <row r="19" spans="2:12" ht="12.75">
      <c r="B19" s="340"/>
      <c r="C19" s="360"/>
      <c r="D19" s="361"/>
      <c r="E19" s="343"/>
      <c r="F19" s="360"/>
      <c r="G19" s="343"/>
      <c r="K19" s="341"/>
      <c r="L19" s="341"/>
    </row>
    <row r="20" spans="2:12" ht="13.5">
      <c r="B20" s="340"/>
      <c r="C20" s="360"/>
      <c r="D20" s="361"/>
      <c r="E20" s="343"/>
      <c r="F20" s="360"/>
      <c r="G20" s="343"/>
      <c r="K20" s="341"/>
      <c r="L20" s="341"/>
    </row>
    <row r="21" spans="2:7" ht="13.5">
      <c r="B21" s="340"/>
      <c r="C21" s="360"/>
      <c r="D21" s="361"/>
      <c r="E21" s="343"/>
      <c r="F21" s="360"/>
      <c r="G21" s="343"/>
    </row>
    <row r="22" spans="2:7" ht="13.5">
      <c r="B22" s="353"/>
      <c r="C22" s="362"/>
      <c r="D22" s="362"/>
      <c r="E22" s="363"/>
      <c r="F22" s="340"/>
      <c r="G22" s="364"/>
    </row>
    <row r="23" spans="2:6" ht="13.5">
      <c r="B23" s="353"/>
      <c r="C23" s="362"/>
      <c r="D23" s="365"/>
      <c r="E23" s="363"/>
      <c r="F23" s="366"/>
    </row>
    <row r="24" spans="2:10" ht="13.5">
      <c r="B24" s="789" t="s">
        <v>0</v>
      </c>
      <c r="C24" s="789"/>
      <c r="D24" s="475"/>
      <c r="E24" s="476"/>
      <c r="F24" s="787"/>
      <c r="G24" s="787"/>
      <c r="H24" s="477"/>
      <c r="I24" s="477"/>
      <c r="J24" s="477"/>
    </row>
    <row r="25" spans="2:10" ht="14.25" customHeight="1">
      <c r="B25" s="533" t="s">
        <v>78</v>
      </c>
      <c r="C25" s="448" t="s">
        <v>161</v>
      </c>
      <c r="D25" s="448" t="s">
        <v>162</v>
      </c>
      <c r="E25" s="449" t="s">
        <v>116</v>
      </c>
      <c r="F25" s="448" t="s">
        <v>160</v>
      </c>
      <c r="G25" s="449" t="s">
        <v>106</v>
      </c>
      <c r="H25" s="448">
        <v>2011</v>
      </c>
      <c r="I25" s="448">
        <v>2012</v>
      </c>
      <c r="J25" s="449" t="s">
        <v>116</v>
      </c>
    </row>
    <row r="26" spans="2:10" ht="14.25" customHeight="1">
      <c r="B26" s="493" t="s">
        <v>1</v>
      </c>
      <c r="C26" s="494">
        <f>'[4]Quarterre'!$B$7/1000</f>
        <v>131.00142005</v>
      </c>
      <c r="D26" s="495">
        <f>'[4]Quarterre'!$C$7/1000</f>
        <v>121.19625297299999</v>
      </c>
      <c r="E26" s="496">
        <f aca="true" t="shared" si="2" ref="E26:E38">IF(C26=0,"-",IF(ABS(D26/C26-1)&gt;2,"-",IF(AND(D26&gt;=0,C26&gt;0),(D26-C26)/C26,IF(AND(D26&lt;=0,C26&lt;0),-(D26-C26)/C26,IF(AND(D26&lt;0,C26&gt;0),"-",IF(AND(D26&gt;0,C26&lt;0),"-"))))))</f>
        <v>-0.07484779228543958</v>
      </c>
      <c r="F26" s="494">
        <f>'[4]Quarterre'!$D$7/1000</f>
        <v>117.58731871</v>
      </c>
      <c r="G26" s="497">
        <f aca="true" t="shared" si="3" ref="G26:G36">IF(F26=0,"-",IF(ABS(D26/F26-1)&gt;2,"-",IF(AND(D26&gt;=0,F26&gt;0),(D26-F26)/F26,IF(AND(D26&lt;=0,F26&lt;0),-(D26-F26)/F26,IF(AND(D26&lt;0,F26&gt;0),"-",IF(AND(D26&gt;0,F26&lt;0),"-"))))))</f>
        <v>0.030691526115163174</v>
      </c>
      <c r="H26" s="494">
        <f>'[4]YTD'!$B$7/1000</f>
        <v>262.47537393</v>
      </c>
      <c r="I26" s="495">
        <f>'[4]YTD'!$C$7/1000</f>
        <v>238.783571683</v>
      </c>
      <c r="J26" s="498">
        <f aca="true" t="shared" si="4" ref="J26:J36">IF(H26=0,"-",IF(ABS(I26/H26-1)&gt;2,"-",IF(AND(I26&gt;=0,H26&gt;0),(I26-H26)/H26,IF(AND(I26&lt;=0,H26&lt;0),-(I26-H26)/H26,IF(AND(I26&lt;0,H26&gt;0),"-",IF(AND(I26&gt;0,H26&lt;0),"-"))))))</f>
        <v>-0.09026295264301026</v>
      </c>
    </row>
    <row r="27" spans="2:10" ht="14.25" customHeight="1">
      <c r="B27" s="486" t="s">
        <v>27</v>
      </c>
      <c r="C27" s="487">
        <f>'[4]Quarterre'!$B$8/1000</f>
        <v>125.66464412</v>
      </c>
      <c r="D27" s="488">
        <f>'[4]Quarterre'!$C$8/1000</f>
        <v>114.73811922299998</v>
      </c>
      <c r="E27" s="489">
        <f t="shared" si="2"/>
        <v>-0.08694987339928355</v>
      </c>
      <c r="F27" s="487">
        <f>'[4]Quarterre'!$D$8/1000</f>
        <v>113.60644206</v>
      </c>
      <c r="G27" s="490">
        <f t="shared" si="3"/>
        <v>0.009961381964609849</v>
      </c>
      <c r="H27" s="487">
        <f>'[4]YTD'!$B$8/1000</f>
        <v>252.64494985000002</v>
      </c>
      <c r="I27" s="488">
        <f>'[4]YTD'!$C$8/1000</f>
        <v>228.344561283</v>
      </c>
      <c r="J27" s="491">
        <f t="shared" si="4"/>
        <v>-0.09618394739901834</v>
      </c>
    </row>
    <row r="28" spans="2:10" ht="14.25" customHeight="1">
      <c r="B28" s="492" t="s">
        <v>29</v>
      </c>
      <c r="C28" s="487">
        <f>'[4]Quarterre'!$B$9/1000</f>
        <v>110.55233893000002</v>
      </c>
      <c r="D28" s="488">
        <f>'[4]Quarterre'!$C$9/1000</f>
        <v>104.04013925</v>
      </c>
      <c r="E28" s="489">
        <f t="shared" si="2"/>
        <v>-0.05890603259080248</v>
      </c>
      <c r="F28" s="487">
        <f>'[4]Quarterre'!$D$9/1000</f>
        <v>104.24273647</v>
      </c>
      <c r="G28" s="490">
        <f t="shared" si="3"/>
        <v>-0.0019435140217976402</v>
      </c>
      <c r="H28" s="487">
        <f>'[4]YTD'!$B$9/1000</f>
        <v>222.40378599000002</v>
      </c>
      <c r="I28" s="488">
        <f>'[4]YTD'!$C$9/1000</f>
        <v>208.28287572000002</v>
      </c>
      <c r="J28" s="491">
        <f t="shared" si="4"/>
        <v>-0.0634922207243132</v>
      </c>
    </row>
    <row r="29" spans="2:10" ht="14.25" customHeight="1">
      <c r="B29" s="492" t="s">
        <v>30</v>
      </c>
      <c r="C29" s="487">
        <f>'[4]Quarterre'!$B$10/1000</f>
        <v>15.112305189999997</v>
      </c>
      <c r="D29" s="488">
        <f>'[4]Quarterre'!$C$10/1000</f>
        <v>10.697979972999997</v>
      </c>
      <c r="E29" s="489">
        <f t="shared" si="2"/>
        <v>-0.2921013810600526</v>
      </c>
      <c r="F29" s="487">
        <f>'[4]Quarterre'!$D$10/1000</f>
        <v>9.363705589999999</v>
      </c>
      <c r="G29" s="490">
        <f t="shared" si="3"/>
        <v>0.14249426898096212</v>
      </c>
      <c r="H29" s="487">
        <f>'[4]YTD'!$B$10/1000</f>
        <v>30.241163859999997</v>
      </c>
      <c r="I29" s="488">
        <f>'[4]YTD'!$C$10/1000</f>
        <v>20.061685562999994</v>
      </c>
      <c r="J29" s="491">
        <f t="shared" si="4"/>
        <v>-0.33661000430160043</v>
      </c>
    </row>
    <row r="30" spans="2:10" ht="14.25" customHeight="1">
      <c r="B30" s="486" t="s">
        <v>28</v>
      </c>
      <c r="C30" s="487">
        <f>'[4]Quarterre'!$B$11/1000</f>
        <v>5.33677593</v>
      </c>
      <c r="D30" s="488">
        <f>'[4]Quarterre'!$C$11/1000</f>
        <v>6.45813374999999</v>
      </c>
      <c r="E30" s="489">
        <f t="shared" si="2"/>
        <v>0.21011896221769805</v>
      </c>
      <c r="F30" s="487">
        <f>'[4]Quarterre'!$D$11/1000</f>
        <v>3.98087665</v>
      </c>
      <c r="G30" s="490">
        <f t="shared" si="3"/>
        <v>0.622289339208737</v>
      </c>
      <c r="H30" s="487">
        <f>'[4]YTD'!$B$11/1000</f>
        <v>9.83042408</v>
      </c>
      <c r="I30" s="488">
        <f>'[4]YTD'!$C$11/1000</f>
        <v>10.43901039999999</v>
      </c>
      <c r="J30" s="491">
        <f t="shared" si="4"/>
        <v>0.061908450240530204</v>
      </c>
    </row>
    <row r="31" spans="2:11" ht="14.25" customHeight="1">
      <c r="B31" s="493" t="s">
        <v>10</v>
      </c>
      <c r="C31" s="494">
        <f>'[4]Quarterre'!$B$12/1000</f>
        <v>7.798670859999999</v>
      </c>
      <c r="D31" s="495">
        <f>'[4]Quarterre'!$C$12/1000</f>
        <v>6.053149029999999</v>
      </c>
      <c r="E31" s="496">
        <f t="shared" si="2"/>
        <v>-0.22382299001140302</v>
      </c>
      <c r="F31" s="494">
        <f>'[4]Quarterre'!$D$12/1000</f>
        <v>6.16538741</v>
      </c>
      <c r="G31" s="497">
        <f t="shared" si="3"/>
        <v>-0.018204594867462003</v>
      </c>
      <c r="H31" s="494">
        <f>'[4]YTD'!$B$12/1000</f>
        <v>14.604786819999998</v>
      </c>
      <c r="I31" s="495">
        <f>'[4]YTD'!$C$12/1000</f>
        <v>12.21853644</v>
      </c>
      <c r="J31" s="498">
        <f t="shared" si="4"/>
        <v>-0.16338823766549154</v>
      </c>
      <c r="K31" s="341"/>
    </row>
    <row r="32" spans="2:12" ht="14.25" customHeight="1">
      <c r="B32" s="499" t="s">
        <v>13</v>
      </c>
      <c r="C32" s="500">
        <f>SUM(C33:C36)</f>
        <v>79.27040351</v>
      </c>
      <c r="D32" s="501">
        <f>SUM(D33:D36)</f>
        <v>67.5296255124682</v>
      </c>
      <c r="E32" s="502">
        <f t="shared" si="2"/>
        <v>-0.14811048610406896</v>
      </c>
      <c r="F32" s="500">
        <f>SUM(F33:F36)</f>
        <v>67.92520161</v>
      </c>
      <c r="G32" s="502">
        <f t="shared" si="3"/>
        <v>-0.005823701485687816</v>
      </c>
      <c r="H32" s="500">
        <f>SUM(H33:H36)</f>
        <v>162.1934248</v>
      </c>
      <c r="I32" s="501">
        <f>SUM(I33:I36)</f>
        <v>135.4548271224682</v>
      </c>
      <c r="J32" s="502">
        <f t="shared" si="4"/>
        <v>-0.1648562369929795</v>
      </c>
      <c r="K32" s="348"/>
      <c r="L32" s="338"/>
    </row>
    <row r="33" spans="2:11" ht="14.25" customHeight="1">
      <c r="B33" s="486" t="s">
        <v>14</v>
      </c>
      <c r="C33" s="487">
        <f>'[4]Quarterre'!$B$23/1000</f>
        <v>10.077774520000002</v>
      </c>
      <c r="D33" s="488">
        <f>'[4]Quarterre'!$C$23/1000</f>
        <v>10.67108902</v>
      </c>
      <c r="E33" s="489">
        <f t="shared" si="2"/>
        <v>0.058873563684375636</v>
      </c>
      <c r="F33" s="487">
        <f>'[4]Quarterre'!$D$23/1000</f>
        <v>10.584205</v>
      </c>
      <c r="G33" s="490">
        <f t="shared" si="3"/>
        <v>0.00820883760282415</v>
      </c>
      <c r="H33" s="487">
        <f>'[4]YTD'!$B$23/1000</f>
        <v>22.093328120000002</v>
      </c>
      <c r="I33" s="488">
        <f>'[4]YTD'!$C$23/1000</f>
        <v>21.25529402</v>
      </c>
      <c r="J33" s="491">
        <f t="shared" si="4"/>
        <v>-0.03793154636767335</v>
      </c>
      <c r="K33" s="341"/>
    </row>
    <row r="34" spans="2:11" ht="14.25" customHeight="1">
      <c r="B34" s="486" t="s">
        <v>167</v>
      </c>
      <c r="C34" s="487">
        <f>'[4]Quarterre'!$B$24/1000</f>
        <v>28.623214949999998</v>
      </c>
      <c r="D34" s="488">
        <f>'[4]Quarterre'!$C$24/1000</f>
        <v>22.8928432529492</v>
      </c>
      <c r="E34" s="489">
        <f t="shared" si="2"/>
        <v>-0.20020014198477729</v>
      </c>
      <c r="F34" s="487">
        <f>'[4]Quarterre'!$D$24/1000</f>
        <v>23.09880477</v>
      </c>
      <c r="G34" s="490">
        <f t="shared" si="3"/>
        <v>-0.008916544345112557</v>
      </c>
      <c r="H34" s="487">
        <f>'[4]YTD'!$B$24/1000</f>
        <v>58.138026839999995</v>
      </c>
      <c r="I34" s="488">
        <f>'[4]YTD'!$C$24/1000</f>
        <v>45.9916480229492</v>
      </c>
      <c r="J34" s="491">
        <f t="shared" si="4"/>
        <v>-0.20892313477508445</v>
      </c>
      <c r="K34" s="341"/>
    </row>
    <row r="35" spans="2:11" ht="15">
      <c r="B35" s="486" t="s">
        <v>168</v>
      </c>
      <c r="C35" s="487">
        <f>'[4]Quarterre'!$B$25/1000</f>
        <v>13.73676301</v>
      </c>
      <c r="D35" s="488">
        <f>'[4]Quarterre'!$C$25/1000</f>
        <v>13.21238341</v>
      </c>
      <c r="E35" s="489">
        <f t="shared" si="2"/>
        <v>-0.0381734473848218</v>
      </c>
      <c r="F35" s="487">
        <f>'[4]Quarterre'!$D$25/1000</f>
        <v>9.65214642</v>
      </c>
      <c r="G35" s="490">
        <f t="shared" si="3"/>
        <v>0.36885443248383715</v>
      </c>
      <c r="H35" s="487">
        <f>'[4]YTD'!$B$25/1000</f>
        <v>27.308265910000003</v>
      </c>
      <c r="I35" s="488">
        <f>'[4]YTD'!$C$25/1000</f>
        <v>22.86452983</v>
      </c>
      <c r="J35" s="491">
        <f t="shared" si="4"/>
        <v>-0.16272494543026822</v>
      </c>
      <c r="K35" s="341"/>
    </row>
    <row r="36" spans="2:11" ht="14.25" customHeight="1">
      <c r="B36" s="486" t="s">
        <v>169</v>
      </c>
      <c r="C36" s="487">
        <f>'[4]Quarterre'!$B$26/1000</f>
        <v>26.83265103</v>
      </c>
      <c r="D36" s="488">
        <f>'[4]Quarterre'!$C$26/1000</f>
        <v>20.753309829519</v>
      </c>
      <c r="E36" s="489">
        <f t="shared" si="2"/>
        <v>-0.22656506036932572</v>
      </c>
      <c r="F36" s="487">
        <f>'[4]Quarterre'!$D$26/1000</f>
        <v>24.590045420000003</v>
      </c>
      <c r="G36" s="490">
        <f t="shared" si="3"/>
        <v>-0.15602799933669262</v>
      </c>
      <c r="H36" s="487">
        <f>'[4]YTD'!$B$26/1000</f>
        <v>54.65380393</v>
      </c>
      <c r="I36" s="488">
        <f>'[4]YTD'!$C$26/1000</f>
        <v>45.343355249519</v>
      </c>
      <c r="J36" s="491">
        <f t="shared" si="4"/>
        <v>-0.17035316869079642</v>
      </c>
      <c r="K36" s="341"/>
    </row>
    <row r="37" spans="2:11" ht="14.25" customHeight="1" hidden="1" collapsed="1">
      <c r="B37" s="507" t="s">
        <v>87</v>
      </c>
      <c r="C37" s="487" t="e">
        <f>+#REF!+C38</f>
        <v>#REF!</v>
      </c>
      <c r="D37" s="488" t="e">
        <f>+#REF!+D38</f>
        <v>#REF!</v>
      </c>
      <c r="E37" s="489" t="e">
        <f t="shared" si="2"/>
        <v>#REF!</v>
      </c>
      <c r="F37" s="487" t="e">
        <f>+#REF!+F38</f>
        <v>#REF!</v>
      </c>
      <c r="G37" s="490" t="e">
        <f>IF(F37=0,"-",IF(ABS(D37/F37-1)&gt;2,"-",IF(AND(D37&gt;=0,F37&gt;0),(D37-F37)/F37,IF(AND(D37&lt;=0,F37&lt;0),-(D37-F37)/F37,IF(AND(D37&lt;0,F37&gt;0),"-",IF(AND(D37&gt;0,F37&lt;0),"-"))))))</f>
        <v>#REF!</v>
      </c>
      <c r="H37" s="487" t="e">
        <f>+#REF!+H38</f>
        <v>#REF!</v>
      </c>
      <c r="I37" s="488" t="e">
        <f>+#REF!+I38</f>
        <v>#REF!</v>
      </c>
      <c r="J37" s="491" t="e">
        <f>IF(H37=0,"-",IF(ABS(I37/H37-1)&gt;2,"-",IF(AND(I37&gt;=0,H37&gt;0),(I37-H37)/H37,IF(AND(I37&lt;=0,H37&lt;0),-(I37-H37)/H37,IF(AND(I37&lt;0,H37&gt;0),"-",IF(AND(I37&gt;0,H37&lt;0),"-"))))))</f>
        <v>#REF!</v>
      </c>
      <c r="K37" s="341"/>
    </row>
    <row r="38" spans="2:12" ht="14.25" customHeight="1">
      <c r="B38" s="577" t="s">
        <v>2</v>
      </c>
      <c r="C38" s="578">
        <f>'[4]Quarterre'!$B$28/1000</f>
        <v>59.529687400000014</v>
      </c>
      <c r="D38" s="579">
        <f>'[4]Quarterre'!$C$28/1000</f>
        <v>59.71977649053177</v>
      </c>
      <c r="E38" s="580">
        <f t="shared" si="2"/>
        <v>0.003193181399634843</v>
      </c>
      <c r="F38" s="578">
        <f>'[4]Quarterre'!$D$28/1000</f>
        <v>55.82750451000001</v>
      </c>
      <c r="G38" s="580">
        <f>IF(F38=0,"-",IF(ABS(D38/F38-1)&gt;2,"-",IF(AND(D38&gt;=0,F38&gt;0),(D38-F38)/F38,IF(AND(D38&lt;=0,F38&lt;0),-(D38-F38)/F38,IF(AND(D38&lt;0,F38&gt;0),"-",IF(AND(D38&gt;0,F38&lt;0),"-"))))))</f>
        <v>0.06971961248661156</v>
      </c>
      <c r="H38" s="578">
        <f>'[4]YTD'!$B$28/1000</f>
        <v>114.88673595</v>
      </c>
      <c r="I38" s="579">
        <f>'[4]YTD'!$C$28/1000</f>
        <v>115.54728100053178</v>
      </c>
      <c r="J38" s="580">
        <f>IF(H38=0,"-",IF(ABS(I38/H38-1)&gt;2,"-",IF(AND(I38&gt;=0,H38&gt;0),(I38-H38)/H38,IF(AND(I38&lt;=0,H38&lt;0),-(I38-H38)/H38,IF(AND(I38&lt;0,H38&gt;0),"-",IF(AND(I38&gt;0,H38&lt;0),"-"))))))</f>
        <v>0.005749532746924389</v>
      </c>
      <c r="K38" s="348"/>
      <c r="L38" s="338"/>
    </row>
    <row r="39" spans="2:11" ht="14.25" customHeight="1">
      <c r="B39" s="510" t="s">
        <v>7</v>
      </c>
      <c r="C39" s="511">
        <f>'[4]Quarterre'!$B$29</f>
        <v>0.4544201687071713</v>
      </c>
      <c r="D39" s="512">
        <f>'[4]Quarterre'!$C$29</f>
        <v>0.4927526637629309</v>
      </c>
      <c r="E39" s="513">
        <f>(D39-C39)*100</f>
        <v>3.833249505575964</v>
      </c>
      <c r="F39" s="511">
        <f>'[4]Quarterre'!$D$29</f>
        <v>0.47477487472679536</v>
      </c>
      <c r="G39" s="513">
        <f>(D39-F39)*100</f>
        <v>1.797778903613556</v>
      </c>
      <c r="H39" s="511">
        <f>'[4]YTD'!$B$29</f>
        <v>0.4377048186647763</v>
      </c>
      <c r="I39" s="512">
        <f>'[4]YTD'!$C$29</f>
        <v>0.4838996258667576</v>
      </c>
      <c r="J39" s="513">
        <f>(I39-H39)*100</f>
        <v>4.6194807201981325</v>
      </c>
      <c r="K39" s="349"/>
    </row>
    <row r="40" spans="2:11" ht="16.5" customHeight="1">
      <c r="B40" s="507"/>
      <c r="C40" s="487"/>
      <c r="D40" s="488"/>
      <c r="E40" s="489"/>
      <c r="F40" s="487"/>
      <c r="G40" s="490"/>
      <c r="H40" s="487"/>
      <c r="I40" s="488"/>
      <c r="J40" s="491"/>
      <c r="K40" s="367"/>
    </row>
    <row r="41" spans="2:12" ht="14.25" customHeight="1">
      <c r="B41" s="507" t="s">
        <v>173</v>
      </c>
      <c r="C41" s="487">
        <f>'[4]Quarterre'!$B$43/1000</f>
        <v>28.069844</v>
      </c>
      <c r="D41" s="488">
        <f>'[4]Quarterre'!$C$43/1000</f>
        <v>20.410507510000002</v>
      </c>
      <c r="E41" s="489">
        <f>IF(C41=0,"-",IF(ABS(D41/C41-1)&gt;2,"-",IF(AND(D41&gt;=0,C41&gt;0),(D41-C41)/C41,IF(AND(D41&lt;=0,C41&lt;0),-(D41-C41)/C41,IF(AND(D41&lt;0,C41&gt;0),"-",IF(AND(D41&gt;0,C41&lt;0),"-"))))))</f>
        <v>-0.2728670843343482</v>
      </c>
      <c r="F41" s="487">
        <f>'[4]Quarterre'!$D$43/1000</f>
        <v>18.866493979999998</v>
      </c>
      <c r="G41" s="490">
        <f>IF(F41=0,"-",IF(ABS(D41/F41-1)&gt;2,"-",IF(AND(D41&gt;=0,F41&gt;0),(D41-F41)/F41,IF(AND(D41&lt;=0,F41&lt;0),-(D41-F41)/F41,IF(AND(D41&lt;0,F41&gt;0),"-",IF(AND(D41&gt;0,F41&lt;0),"-"))))))</f>
        <v>0.08183892204014075</v>
      </c>
      <c r="H41" s="487">
        <f>'[4]YTD'!$B$43/1000</f>
        <v>47.88981642</v>
      </c>
      <c r="I41" s="488">
        <f>'[4]YTD'!$C$43/1000</f>
        <v>39.27700149</v>
      </c>
      <c r="J41" s="491">
        <f>IF(H41=0,"-",IF(ABS(I41/H41-1)&gt;2,"-",IF(AND(I41&gt;=0,H41&gt;0),(I41-H41)/H41,IF(AND(I41&lt;=0,H41&lt;0),-(I41-H41)/H41,IF(AND(I41&lt;0,H41&gt;0),"-",IF(AND(I41&gt;0,H41&lt;0),"-"))))))</f>
        <v>-0.1798464803970948</v>
      </c>
      <c r="K41" s="348"/>
      <c r="L41" s="348"/>
    </row>
    <row r="42" spans="2:11" ht="14.25" customHeight="1">
      <c r="B42" s="507" t="s">
        <v>64</v>
      </c>
      <c r="C42" s="491">
        <f>C41/C26</f>
        <v>0.21427129560340974</v>
      </c>
      <c r="D42" s="590">
        <f>D41/D26</f>
        <v>0.16840873384548483</v>
      </c>
      <c r="E42" s="591">
        <f>(D42-C42)*100</f>
        <v>-4.586256175792491</v>
      </c>
      <c r="F42" s="491">
        <f>F41/F26</f>
        <v>0.1604466722005077</v>
      </c>
      <c r="G42" s="591">
        <f>(D42-F42)*100</f>
        <v>0.796206164497712</v>
      </c>
      <c r="H42" s="491">
        <f>H41/H26</f>
        <v>0.1824545126003776</v>
      </c>
      <c r="I42" s="590">
        <f>I41/I26</f>
        <v>0.1644878716453017</v>
      </c>
      <c r="J42" s="591">
        <f>(I42-H42)*100</f>
        <v>-1.7966640955075885</v>
      </c>
      <c r="K42" s="349"/>
    </row>
    <row r="43" spans="2:11" ht="14.25" customHeight="1">
      <c r="B43" s="507" t="s">
        <v>66</v>
      </c>
      <c r="C43" s="487">
        <f>'[4]Quarterre'!$B$44/1000</f>
        <v>31.459843400000015</v>
      </c>
      <c r="D43" s="488">
        <f>'[4]Quarterre'!$C$44/1000</f>
        <v>39.30926898053177</v>
      </c>
      <c r="E43" s="489">
        <f>IF(C43=0,"-",IF(ABS(D43/C43-1)&gt;2,"-",IF(AND(D43&gt;=0,C43&gt;0),(D43-C43)/C43,IF(AND(D43&lt;=0,C43&lt;0),-(D43-C43)/C43,IF(AND(D43&lt;0,C43&gt;0),"-",IF(AND(D43&gt;0,C43&lt;0),"-"))))))</f>
        <v>0.2495061873236073</v>
      </c>
      <c r="F43" s="487">
        <f>'[4]Quarterre'!$D$44/1000</f>
        <v>36.96101053000002</v>
      </c>
      <c r="G43" s="490">
        <f>IF(F43=0,"-",IF(ABS(D43/F43-1)&gt;2,"-",IF(AND(D43&gt;=0,F43&gt;0),(D43-F43)/F43,IF(AND(D43&lt;=0,F43&lt;0),-(D43-F43)/F43,IF(AND(D43&lt;0,F43&gt;0),"-",IF(AND(D43&gt;0,F43&lt;0),"-"))))))</f>
        <v>0.0635333941593872</v>
      </c>
      <c r="H43" s="487">
        <f>'[4]YTD'!$B$44/1000</f>
        <v>66.99691953</v>
      </c>
      <c r="I43" s="488">
        <f>'[4]YTD'!$C$44/1000</f>
        <v>76.27027951053178</v>
      </c>
      <c r="J43" s="592">
        <f>IF(H43=0,"-",IF(ABS(I43/H43-1)&gt;2,"-",IF(AND(I43&gt;=0,H43&gt;0),(I43-H43)/H43,IF(AND(I43&lt;=0,H43&lt;0),-(I43-H43)/H43,IF(AND(I43&lt;0,H43&gt;0),"-",IF(AND(I43&gt;0,H43&lt;0),"-"))))))</f>
        <v>0.13841472183477538</v>
      </c>
      <c r="K43" s="341"/>
    </row>
    <row r="44" spans="2:10" ht="14.25" customHeight="1">
      <c r="B44" s="529" t="s">
        <v>65</v>
      </c>
      <c r="C44" s="530">
        <f>'[4]Quarterre'!$B$40/1000</f>
        <v>29.12015249</v>
      </c>
      <c r="D44" s="531">
        <f>'[4]Quarterre'!$C$40/1000</f>
        <v>20.410507510000002</v>
      </c>
      <c r="E44" s="532">
        <f>IF(C44=0,"-",IF(ABS(D44/C44-1)&gt;2,"-",IF(AND(D44&gt;=0,C44&gt;0),(D44-C44)/C44,IF(AND(D44&lt;=0,C44&lt;0),-(D44-C44)/C44,IF(AND(D44&lt;0,C44&gt;0),"-",IF(AND(D44&gt;0,C44&lt;0),"-"))))))</f>
        <v>-0.29909338500170735</v>
      </c>
      <c r="F44" s="530">
        <f>'[4]Quarterre'!$D$40/1000</f>
        <v>18.866493979999998</v>
      </c>
      <c r="G44" s="532">
        <f>IF(F44=0,"-",IF(ABS(D44/F44-1)&gt;2,"-",IF(AND(D44&gt;=0,F44&gt;0),(D44-F44)/F44,IF(AND(D44&lt;=0,F44&lt;0),-(D44-F44)/F44,IF(AND(D44&lt;0,F44&gt;0),"-",IF(AND(D44&gt;0,F44&lt;0),"-"))))))</f>
        <v>0.08183892204014075</v>
      </c>
      <c r="H44" s="530">
        <f>'[4]YTD'!$B$40/1000</f>
        <v>48.94012491</v>
      </c>
      <c r="I44" s="531">
        <f>'[4]YTD'!$C$40/1000</f>
        <v>39.27700149</v>
      </c>
      <c r="J44" s="532">
        <f>IF(H44=0,"-",IF(ABS(I44/H44-1)&gt;2,"-",IF(AND(I44&gt;=0,H44&gt;0),(I44-H44)/H44,IF(AND(I44&lt;=0,H44&lt;0),-(I44-H44)/H44,IF(AND(I44&lt;0,H44&gt;0),"-",IF(AND(I44&gt;0,H44&lt;0),"-"))))))</f>
        <v>-0.19744786997929217</v>
      </c>
    </row>
    <row r="45" spans="2:10" ht="6" customHeight="1">
      <c r="B45" s="534"/>
      <c r="C45" s="535"/>
      <c r="D45" s="535"/>
      <c r="E45" s="536"/>
      <c r="F45" s="535"/>
      <c r="G45" s="536"/>
      <c r="H45" s="537"/>
      <c r="I45" s="537"/>
      <c r="J45" s="538"/>
    </row>
    <row r="46" spans="2:10" ht="15" hidden="1">
      <c r="B46" s="477" t="s">
        <v>174</v>
      </c>
      <c r="C46" s="539">
        <f>'[4]Quarter'!$B$43/1000</f>
        <v>12.582474</v>
      </c>
      <c r="D46" s="540">
        <f>'[4]Quarter'!$C$43/1000</f>
        <v>14.965904970000002</v>
      </c>
      <c r="E46" s="541">
        <f>IF(C46=0,"-",IF(ABS(D46/C46-1)&gt;2,"-",IF(AND(D46&gt;=0,C46&gt;0),(D46-C46)/C46,IF(AND(D46&lt;=0,C46&lt;0),-(D46-C46)/C46,IF(AND(D46&lt;0,C46&gt;0),"-",IF(AND(D46&gt;0,C46&lt;0),"-"))))))</f>
        <v>0.18942466878930192</v>
      </c>
      <c r="F46" s="539">
        <f>'[4]Quarter'!$D$43/1000</f>
        <v>141.46183015999998</v>
      </c>
      <c r="G46" s="541">
        <f>IF(F46=0,"-",IF(ABS(D46/F46-1)&gt;2,"-",IF(AND(D46&gt;=0,F46&gt;0),(D46-F46)/F46,IF(AND(D46&lt;=0,F46&lt;0),-(D46-F46)/F46,IF(AND(D46&lt;0,F46&gt;0),"-",IF(AND(D46&gt;0,F46&lt;0),"-"))))))</f>
        <v>-0.8942053488699188</v>
      </c>
      <c r="H46" s="542">
        <f>'[4]YTD'!$B$43/1000</f>
        <v>47.88981642</v>
      </c>
      <c r="I46" s="542">
        <f>'[4]YTD'!$C$43/1000</f>
        <v>39.27700149</v>
      </c>
      <c r="J46" s="543">
        <f>IF(H46=0,"-",IF(ABS(I46/H46-1)&gt;2,"-",IF(AND(I46&gt;=0,H46&gt;0),(I46-H46)/H46,IF(AND(I46&lt;=0,H46&lt;0),-(I46-H46)/H46,IF(AND(I46&lt;0,H46&gt;0),"-",IF(AND(I46&gt;0,H46&lt;0),"-"))))))</f>
        <v>-0.1798464803970948</v>
      </c>
    </row>
    <row r="47" spans="2:10" ht="13.5" hidden="1">
      <c r="B47" s="544" t="s">
        <v>65</v>
      </c>
      <c r="C47" s="545">
        <f>'[4]Quarter'!$B$40/1000</f>
        <v>12.608694</v>
      </c>
      <c r="D47" s="546">
        <f>'[4]Quarter'!$C$40/1000</f>
        <v>14.965904970000002</v>
      </c>
      <c r="E47" s="547">
        <f>IF(C47=0,"-",IF(ABS(D47/C47-1)&gt;2,"-",IF(AND(D47&gt;=0,C47&gt;0),(D47-C47)/C47,IF(AND(D47&lt;=0,C47&lt;0),-(D47-C47)/C47,IF(AND(D47&lt;0,C47&gt;0),"-",IF(AND(D47&gt;0,C47&lt;0),"-"))))))</f>
        <v>0.1869512393591281</v>
      </c>
      <c r="F47" s="545">
        <f>'[4]Quarter'!$D$40/1000</f>
        <v>141.49983046</v>
      </c>
      <c r="G47" s="547">
        <f>IF(F47=0,"-",IF(ABS(D47/F47-1)&gt;2,"-",IF(AND(D47&gt;=0,F47&gt;0),(D47-F47)/F47,IF(AND(D47&lt;=0,F47&lt;0),-(D47-F47)/F47,IF(AND(D47&lt;0,F47&gt;0),"-",IF(AND(D47&gt;0,F47&lt;0),"-"))))))</f>
        <v>-0.8942337604126624</v>
      </c>
      <c r="H47" s="542">
        <f>'[4]YTD'!$B$40/1000</f>
        <v>48.94012491</v>
      </c>
      <c r="I47" s="542">
        <f>'[4]YTD'!$C$40/1000</f>
        <v>39.27700149</v>
      </c>
      <c r="J47" s="543">
        <f>IF(H47=0,"-",IF(ABS(I47/H47-1)&gt;2,"-",IF(AND(I47&gt;=0,H47&gt;0),(I47-H47)/H47,IF(AND(I47&lt;=0,H47&lt;0),-(I47-H47)/H47,IF(AND(I47&lt;0,H47&gt;0),"-",IF(AND(I47&gt;0,H47&lt;0),"-"))))))</f>
        <v>-0.19744786997929217</v>
      </c>
    </row>
    <row r="48" spans="2:10" ht="12.75">
      <c r="B48" s="548"/>
      <c r="C48" s="477"/>
      <c r="D48" s="477"/>
      <c r="E48" s="476"/>
      <c r="F48" s="477"/>
      <c r="G48" s="476"/>
      <c r="H48" s="534"/>
      <c r="I48" s="534"/>
      <c r="J48" s="534"/>
    </row>
    <row r="49" spans="2:10" ht="12.75">
      <c r="B49" s="548"/>
      <c r="C49" s="477"/>
      <c r="D49" s="477"/>
      <c r="E49" s="476"/>
      <c r="F49" s="477"/>
      <c r="G49" s="476"/>
      <c r="H49" s="477"/>
      <c r="I49" s="477"/>
      <c r="J49" s="477"/>
    </row>
    <row r="50" spans="2:8" ht="13.5">
      <c r="B50" s="346"/>
      <c r="C50" s="346"/>
      <c r="D50" s="346"/>
      <c r="E50" s="351"/>
      <c r="F50" s="346"/>
      <c r="G50" s="351"/>
      <c r="H50" s="348"/>
    </row>
    <row r="51" spans="2:12" ht="13.5">
      <c r="B51" s="346"/>
      <c r="C51" s="346"/>
      <c r="D51" s="346"/>
      <c r="E51" s="351"/>
      <c r="F51" s="346"/>
      <c r="G51" s="351"/>
      <c r="H51" s="371"/>
      <c r="I51" s="371"/>
      <c r="K51" s="348"/>
      <c r="L51" s="338"/>
    </row>
    <row r="52" spans="2:7" ht="13.5">
      <c r="B52" s="346"/>
      <c r="C52" s="346"/>
      <c r="D52" s="346"/>
      <c r="E52" s="351"/>
      <c r="F52" s="346"/>
      <c r="G52" s="351"/>
    </row>
    <row r="53" spans="2:12" ht="13.5">
      <c r="B53" s="346"/>
      <c r="C53" s="346"/>
      <c r="D53" s="372"/>
      <c r="E53" s="351"/>
      <c r="F53" s="346"/>
      <c r="G53" s="351"/>
      <c r="H53" s="371"/>
      <c r="I53" s="371"/>
      <c r="J53" s="427"/>
      <c r="K53" s="348"/>
      <c r="L53" s="338"/>
    </row>
    <row r="54" spans="2:7" ht="13.5">
      <c r="B54" s="346"/>
      <c r="C54" s="346"/>
      <c r="D54" s="346"/>
      <c r="E54" s="351"/>
      <c r="F54" s="346"/>
      <c r="G54" s="351"/>
    </row>
    <row r="55" spans="2:9" ht="13.5">
      <c r="B55" s="346"/>
      <c r="C55" s="346"/>
      <c r="D55" s="346"/>
      <c r="E55" s="351"/>
      <c r="F55" s="346"/>
      <c r="G55" s="351"/>
      <c r="I55" s="427"/>
    </row>
    <row r="56" spans="2:7" ht="13.5">
      <c r="B56" s="346"/>
      <c r="C56" s="346"/>
      <c r="D56" s="346"/>
      <c r="E56" s="351"/>
      <c r="F56" s="346"/>
      <c r="G56" s="351"/>
    </row>
    <row r="57" spans="2:7" ht="13.5">
      <c r="B57" s="346"/>
      <c r="C57" s="346"/>
      <c r="D57" s="346"/>
      <c r="E57" s="351"/>
      <c r="F57" s="346"/>
      <c r="G57" s="351"/>
    </row>
    <row r="59" spans="2:7" ht="13.5">
      <c r="B59" s="346"/>
      <c r="C59" s="346"/>
      <c r="D59" s="346"/>
      <c r="E59" s="351"/>
      <c r="F59" s="788"/>
      <c r="G59" s="788"/>
    </row>
    <row r="60" spans="2:7" ht="13.5">
      <c r="B60" s="346"/>
      <c r="C60" s="352"/>
      <c r="D60" s="352"/>
      <c r="E60" s="373"/>
      <c r="F60" s="352"/>
      <c r="G60" s="373"/>
    </row>
    <row r="61" spans="2:7" ht="13.5">
      <c r="B61" s="346"/>
      <c r="C61" s="354"/>
      <c r="D61" s="354"/>
      <c r="E61" s="355"/>
      <c r="F61" s="354"/>
      <c r="G61" s="355"/>
    </row>
    <row r="62" spans="2:7" ht="13.5">
      <c r="B62" s="346"/>
      <c r="C62" s="346"/>
      <c r="D62" s="346"/>
      <c r="E62" s="351"/>
      <c r="F62" s="346"/>
      <c r="G62" s="351"/>
    </row>
    <row r="63" spans="2:7" ht="13.5">
      <c r="B63" s="346"/>
      <c r="C63" s="346"/>
      <c r="D63" s="346"/>
      <c r="E63" s="351"/>
      <c r="F63" s="346"/>
      <c r="G63" s="351"/>
    </row>
    <row r="64" spans="2:7" ht="13.5">
      <c r="B64" s="346"/>
      <c r="C64" s="346"/>
      <c r="D64" s="346"/>
      <c r="E64" s="351"/>
      <c r="F64" s="346"/>
      <c r="G64" s="351"/>
    </row>
    <row r="65" spans="2:7" ht="13.5">
      <c r="B65" s="346"/>
      <c r="C65" s="346"/>
      <c r="D65" s="346"/>
      <c r="E65" s="351"/>
      <c r="F65" s="346"/>
      <c r="G65" s="351"/>
    </row>
    <row r="66" spans="2:7" ht="13.5">
      <c r="B66" s="346"/>
      <c r="C66" s="346"/>
      <c r="D66" s="346"/>
      <c r="E66" s="351"/>
      <c r="F66" s="346"/>
      <c r="G66" s="351"/>
    </row>
    <row r="67" spans="2:7" ht="13.5">
      <c r="B67" s="346"/>
      <c r="C67" s="346"/>
      <c r="D67" s="346"/>
      <c r="E67" s="351"/>
      <c r="F67" s="346"/>
      <c r="G67" s="351"/>
    </row>
  </sheetData>
  <sheetProtection/>
  <mergeCells count="3">
    <mergeCell ref="F24:G24"/>
    <mergeCell ref="F59:G59"/>
    <mergeCell ref="B24:C24"/>
  </mergeCells>
  <printOptions/>
  <pageMargins left="0.18" right="0.19" top="0.58" bottom="0.35" header="0.5" footer="0.2"/>
  <pageSetup fitToHeight="1" fitToWidth="1" horizontalDpi="600" verticalDpi="600" orientation="portrait" paperSize="9" r:id="rId2"/>
  <ignoredErrors>
    <ignoredError sqref="E15:E16 E7 E17 G16 E14 G7 E11 G11 E12 G12 G17 G14 E9 G9 E32:G32 E42:F42 H42:I42 G42 J42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74"/>
  <sheetViews>
    <sheetView showGridLines="0" zoomScalePageLayoutView="0" workbookViewId="0" topLeftCell="B2">
      <selection activeCell="M19" sqref="M19"/>
    </sheetView>
  </sheetViews>
  <sheetFormatPr defaultColWidth="9.140625" defaultRowHeight="13.5" outlineLevelCol="1"/>
  <cols>
    <col min="1" max="1" width="9.140625" style="341" customWidth="1"/>
    <col min="2" max="2" width="11.8515625" style="341" customWidth="1"/>
    <col min="3" max="3" width="9.140625" style="341" customWidth="1"/>
    <col min="4" max="4" width="34.140625" style="341" customWidth="1"/>
    <col min="5" max="6" width="11.57421875" style="341" customWidth="1"/>
    <col min="7" max="7" width="9.00390625" style="412" customWidth="1"/>
    <col min="8" max="8" width="11.57421875" style="341" customWidth="1"/>
    <col min="9" max="9" width="9.00390625" style="412" customWidth="1"/>
    <col min="10" max="11" width="9.140625" style="341" customWidth="1" outlineLevel="1"/>
    <col min="12" max="12" width="9.140625" style="341" customWidth="1" outlineLevel="1" collapsed="1"/>
    <col min="13" max="14" width="10.7109375" style="341" customWidth="1"/>
    <col min="15" max="16384" width="9.140625" style="341" customWidth="1"/>
  </cols>
  <sheetData>
    <row r="1" spans="1:3" ht="13.5">
      <c r="A1" s="411" t="s">
        <v>57</v>
      </c>
      <c r="B1" s="411"/>
      <c r="C1" s="411"/>
    </row>
    <row r="2" spans="1:11" ht="13.5">
      <c r="A2" s="341" t="s">
        <v>72</v>
      </c>
      <c r="B2" s="413"/>
      <c r="C2" s="414"/>
      <c r="E2" s="347"/>
      <c r="F2" s="347"/>
      <c r="I2" s="415"/>
      <c r="K2" s="339"/>
    </row>
    <row r="3" spans="1:12" ht="13.5">
      <c r="A3" s="341" t="s">
        <v>56</v>
      </c>
      <c r="B3" s="413"/>
      <c r="C3" s="414"/>
      <c r="D3" s="533" t="s">
        <v>77</v>
      </c>
      <c r="E3" s="448" t="s">
        <v>161</v>
      </c>
      <c r="F3" s="448" t="s">
        <v>162</v>
      </c>
      <c r="G3" s="449" t="s">
        <v>116</v>
      </c>
      <c r="H3" s="448" t="s">
        <v>160</v>
      </c>
      <c r="I3" s="449" t="s">
        <v>106</v>
      </c>
      <c r="J3" s="448">
        <v>2011</v>
      </c>
      <c r="K3" s="448">
        <v>2012</v>
      </c>
      <c r="L3" s="449" t="s">
        <v>116</v>
      </c>
    </row>
    <row r="4" spans="2:12" ht="13.5">
      <c r="B4" s="413"/>
      <c r="C4" s="414"/>
      <c r="D4" s="549" t="s">
        <v>107</v>
      </c>
      <c r="E4" s="550">
        <f>'[14]4Q2012'!$I$3</f>
        <v>375826</v>
      </c>
      <c r="F4" s="551">
        <f>'[14]4Q2012'!$M$3</f>
        <v>334939</v>
      </c>
      <c r="G4" s="552">
        <f>IF(E4=0,"-",IF(ABS(F4/E4-1)&gt;2,"-",IF(AND(F4&gt;=0,E4&gt;0),(F4-E4)/E4,IF(AND(F4&lt;=0,E4&lt;0),-(F4-E4)/E4,IF(AND(F4&lt;0,E4&gt;0),"-",IF(AND(F4&gt;0,E4&lt;0),"-"))))))</f>
        <v>-0.10879236668032546</v>
      </c>
      <c r="H4" s="550">
        <f>'[14]4Q2012'!$L$3</f>
        <v>344619</v>
      </c>
      <c r="I4" s="552">
        <f>IF(H4=0,"-",IF(ABS(F4/H4-1)&gt;2,"-",IF(AND(F4&gt;=0,H4&gt;0),(F4-H4)/H4,IF(AND(F4&lt;=0,H4&lt;0),-(F4-H4)/H4,IF(AND(F4&lt;0,H4&gt;0),"-",IF(AND(F4&gt;0,H4&lt;0),"-"))))))</f>
        <v>-0.028088991030674457</v>
      </c>
      <c r="J4" s="550">
        <f>E4</f>
        <v>375826</v>
      </c>
      <c r="K4" s="551">
        <f>F4</f>
        <v>334939</v>
      </c>
      <c r="L4" s="552">
        <f>IF(J4=0,"-",IF(ABS(K4/J4-1)&gt;2,"-",IF(AND(K4&gt;=0,J4&gt;0),(K4-J4)/J4,IF(AND(K4&lt;=0,J4&lt;0),-(K4-J4)/J4,IF(AND(K4&lt;0,J4&gt;0),"-",IF(AND(K4&gt;0,J4&lt;0),"-"))))))</f>
        <v>-0.10879236668032546</v>
      </c>
    </row>
    <row r="5" spans="1:12" ht="6" customHeight="1">
      <c r="A5" s="400"/>
      <c r="B5" s="400"/>
      <c r="C5" s="400"/>
      <c r="D5" s="553"/>
      <c r="E5" s="550"/>
      <c r="F5" s="551"/>
      <c r="G5" s="552"/>
      <c r="H5" s="550"/>
      <c r="I5" s="552"/>
      <c r="J5" s="550"/>
      <c r="K5" s="551"/>
      <c r="L5" s="552"/>
    </row>
    <row r="6" spans="2:12" ht="13.5">
      <c r="B6" s="413"/>
      <c r="C6" s="414"/>
      <c r="D6" s="554" t="s">
        <v>137</v>
      </c>
      <c r="E6" s="555">
        <f>'[14]4Q2012'!$I$5</f>
        <v>158449</v>
      </c>
      <c r="F6" s="556">
        <f>'[14]4Q2012'!$M$5</f>
        <v>158472</v>
      </c>
      <c r="G6" s="557">
        <f>IF(E6=0,"-",IF(ABS(F6/E6-1)&gt;2,"-",IF(AND(F6&gt;=0,E6&gt;0),(F6-E6)/E6,IF(AND(F6&lt;=0,E6&lt;0),-(F6-E6)/E6,IF(AND(F6&lt;0,E6&gt;0),"-",IF(AND(F6&gt;0,E6&lt;0),"-"))))))</f>
        <v>0.0001451571168009896</v>
      </c>
      <c r="H6" s="555">
        <f>'[14]4Q2012'!$L$5</f>
        <v>156897</v>
      </c>
      <c r="I6" s="557">
        <f>IF(H6=0,"-",IF(ABS(F6/H6-1)&gt;2,"-",IF(AND(F6&gt;=0,H6&gt;0),(F6-H6)/H6,IF(AND(F6&lt;=0,H6&lt;0),-(F6-H6)/H6,IF(AND(F6&lt;0,H6&gt;0),"-",IF(AND(F6&gt;0,H6&lt;0),"-"))))))</f>
        <v>0.010038432857224803</v>
      </c>
      <c r="J6" s="555">
        <f aca="true" t="shared" si="0" ref="J6:K9">E6</f>
        <v>158449</v>
      </c>
      <c r="K6" s="556">
        <f t="shared" si="0"/>
        <v>158472</v>
      </c>
      <c r="L6" s="557">
        <f>IF(J6=0,"-",IF(ABS(K6/J6-1)&gt;2,"-",IF(AND(K6&gt;=0,J6&gt;0),(K6-J6)/J6,IF(AND(K6&lt;=0,J6&lt;0),-(K6-J6)/J6,IF(AND(K6&lt;0,J6&gt;0),"-",IF(AND(K6&gt;0,J6&lt;0),"-"))))))</f>
        <v>0.0001451571168009896</v>
      </c>
    </row>
    <row r="7" spans="1:12" ht="13.5">
      <c r="A7" s="400"/>
      <c r="B7" s="400"/>
      <c r="C7" s="400"/>
      <c r="D7" s="558" t="s">
        <v>112</v>
      </c>
      <c r="E7" s="559">
        <f>'[14]4Q2012'!$I$6</f>
        <v>113643.00000000006</v>
      </c>
      <c r="F7" s="560">
        <f>'[14]4Q2012'!$M$6</f>
        <v>114798</v>
      </c>
      <c r="G7" s="561">
        <f>IF(E7=0,"-",IF(ABS(F7/E7-1)&gt;2,"-",IF(AND(F7&gt;=0,E7&gt;0),(F7-E7)/E7,IF(AND(F7&lt;=0,E7&lt;0),-(F7-E7)/E7,IF(AND(F7&lt;0,E7&gt;0),"-",IF(AND(F7&gt;0,E7&lt;0),"-"))))))</f>
        <v>0.01016340645706239</v>
      </c>
      <c r="H7" s="559">
        <f>'[14]4Q2012'!$L$6</f>
        <v>113181</v>
      </c>
      <c r="I7" s="561">
        <f>IF(H7=0,"-",IF(ABS(F7/H7-1)&gt;2,"-",IF(AND(F7&gt;=0,H7&gt;0),(F7-H7)/H7,IF(AND(F7&lt;=0,H7&lt;0),-(F7-H7)/H7,IF(AND(F7&lt;0,H7&gt;0),"-",IF(AND(F7&gt;0,H7&lt;0),"-"))))))</f>
        <v>0.014286850266387468</v>
      </c>
      <c r="J7" s="559">
        <f t="shared" si="0"/>
        <v>113643.00000000006</v>
      </c>
      <c r="K7" s="560">
        <f t="shared" si="0"/>
        <v>114798</v>
      </c>
      <c r="L7" s="561">
        <f>IF(J7=0,"-",IF(ABS(K7/J7-1)&gt;2,"-",IF(AND(K7&gt;=0,J7&gt;0),(K7-J7)/J7,IF(AND(K7&lt;=0,J7&lt;0),-(K7-J7)/J7,IF(AND(K7&lt;0,J7&gt;0),"-",IF(AND(K7&gt;0,J7&lt;0),"-"))))))</f>
        <v>0.01016340645706239</v>
      </c>
    </row>
    <row r="8" spans="1:12" ht="13.5">
      <c r="A8" s="400"/>
      <c r="B8" s="400"/>
      <c r="C8" s="400"/>
      <c r="D8" s="558" t="s">
        <v>113</v>
      </c>
      <c r="E8" s="559">
        <f>'[14]4Q2012'!$I$7</f>
        <v>34681</v>
      </c>
      <c r="F8" s="560">
        <f>'[14]4Q2012'!$M$7</f>
        <v>30998</v>
      </c>
      <c r="G8" s="561">
        <f>IF(E8=0,"-",IF(ABS(F8/E8-1)&gt;2,"-",IF(AND(F8&gt;=0,E8&gt;0),(F8-E8)/E8,IF(AND(F8&lt;=0,E8&lt;0),-(F8-E8)/E8,IF(AND(F8&lt;0,E8&gt;0),"-",IF(AND(F8&gt;0,E8&lt;0),"-"))))))</f>
        <v>-0.10619647645684957</v>
      </c>
      <c r="H8" s="559">
        <f>'[14]4Q2012'!$L$7</f>
        <v>31660</v>
      </c>
      <c r="I8" s="561">
        <f>IF(H8=0,"-",IF(ABS(F8/H8-1)&gt;2,"-",IF(AND(F8&gt;=0,H8&gt;0),(F8-H8)/H8,IF(AND(F8&lt;=0,H8&lt;0),-(F8-H8)/H8,IF(AND(F8&lt;0,H8&gt;0),"-",IF(AND(F8&gt;0,H8&lt;0),"-"))))))</f>
        <v>-0.020909665192672143</v>
      </c>
      <c r="J8" s="559">
        <f t="shared" si="0"/>
        <v>34681</v>
      </c>
      <c r="K8" s="560">
        <f t="shared" si="0"/>
        <v>30998</v>
      </c>
      <c r="L8" s="561">
        <f>IF(J8=0,"-",IF(ABS(K8/J8-1)&gt;2,"-",IF(AND(K8&gt;=0,J8&gt;0),(K8-J8)/J8,IF(AND(K8&lt;=0,J8&lt;0),-(K8-J8)/J8,IF(AND(K8&lt;0,J8&gt;0),"-",IF(AND(K8&gt;0,J8&lt;0),"-"))))))</f>
        <v>-0.10619647645684957</v>
      </c>
    </row>
    <row r="9" spans="1:12" ht="13.5">
      <c r="A9" s="400"/>
      <c r="B9" s="400"/>
      <c r="C9" s="400"/>
      <c r="D9" s="558" t="s">
        <v>114</v>
      </c>
      <c r="E9" s="559">
        <f>'[14]4Q2012'!$I$8</f>
        <v>10125</v>
      </c>
      <c r="F9" s="560">
        <f>'[14]4Q2012'!$M$8</f>
        <v>12676</v>
      </c>
      <c r="G9" s="561">
        <f>IF(E9=0,"-",IF(ABS(F9/E9-1)&gt;2,"-",IF(AND(F9&gt;=0,E9&gt;0),(F9-E9)/E9,IF(AND(F9&lt;=0,E9&lt;0),-(F9-E9)/E9,IF(AND(F9&lt;0,E9&gt;0),"-",IF(AND(F9&gt;0,E9&lt;0),"-"))))))</f>
        <v>0.25195061728395063</v>
      </c>
      <c r="H9" s="559">
        <f>'[14]4Q2012'!$L$8</f>
        <v>12056</v>
      </c>
      <c r="I9" s="561">
        <f>IF(H9=0,"-",IF(ABS(F9/H9-1)&gt;2,"-",IF(AND(F9&gt;=0,H9&gt;0),(F9-H9)/H9,IF(AND(F9&lt;=0,H9&lt;0),-(F9-H9)/H9,IF(AND(F9&lt;0,H9&gt;0),"-",IF(AND(F9&gt;0,H9&lt;0),"-"))))))</f>
        <v>0.05142667551426675</v>
      </c>
      <c r="J9" s="559">
        <f t="shared" si="0"/>
        <v>10125</v>
      </c>
      <c r="K9" s="560">
        <f t="shared" si="0"/>
        <v>12676</v>
      </c>
      <c r="L9" s="561">
        <f>IF(J9=0,"-",IF(ABS(K9/J9-1)&gt;2,"-",IF(AND(K9&gt;=0,J9&gt;0),(K9-J9)/J9,IF(AND(K9&lt;=0,J9&lt;0),-(K9-J9)/J9,IF(AND(K9&lt;0,J9&gt;0),"-",IF(AND(K9&gt;0,J9&lt;0),"-"))))))</f>
        <v>0.25195061728395063</v>
      </c>
    </row>
    <row r="10" spans="1:12" ht="6" customHeight="1">
      <c r="A10" s="400"/>
      <c r="B10" s="400"/>
      <c r="C10" s="400"/>
      <c r="D10" s="558"/>
      <c r="E10" s="559"/>
      <c r="F10" s="560"/>
      <c r="G10" s="561"/>
      <c r="H10" s="559"/>
      <c r="I10" s="561"/>
      <c r="J10" s="559"/>
      <c r="K10" s="560"/>
      <c r="L10" s="561"/>
    </row>
    <row r="11" spans="1:12" ht="13.5">
      <c r="A11" s="400"/>
      <c r="B11" s="400"/>
      <c r="C11" s="400"/>
      <c r="D11" s="562" t="s">
        <v>111</v>
      </c>
      <c r="E11" s="555">
        <f>'[14]4Q2012'!$I$10</f>
        <v>217377</v>
      </c>
      <c r="F11" s="556">
        <f>'[14]4Q2012'!$M$10</f>
        <v>176467</v>
      </c>
      <c r="G11" s="557">
        <f>IF(E11=0,"-",IF(ABS(F11/E11-1)&gt;2,"-",IF(AND(F11&gt;=0,E11&gt;0),(F11-E11)/E11,IF(AND(F11&lt;=0,E11&lt;0),-(F11-E11)/E11,IF(AND(F11&lt;0,E11&gt;0),"-",IF(AND(F11&gt;0,E11&lt;0),"-"))))))</f>
        <v>-0.18819838345363124</v>
      </c>
      <c r="H11" s="555">
        <f>'[14]4Q2012'!$L$10</f>
        <v>187722</v>
      </c>
      <c r="I11" s="557">
        <f>IF(H11=0,"-",IF(ABS(F11/H11-1)&gt;2,"-",IF(AND(F11&gt;=0,H11&gt;0),(F11-H11)/H11,IF(AND(F11&lt;=0,H11&lt;0),-(F11-H11)/H11,IF(AND(F11&lt;0,H11&gt;0),"-",IF(AND(F11&gt;0,H11&lt;0),"-"))))))</f>
        <v>-0.05995567914256188</v>
      </c>
      <c r="J11" s="555">
        <f aca="true" t="shared" si="1" ref="J11:K14">E11</f>
        <v>217377</v>
      </c>
      <c r="K11" s="556">
        <f t="shared" si="1"/>
        <v>176467</v>
      </c>
      <c r="L11" s="557">
        <f>IF(J11=0,"-",IF(ABS(K11/J11-1)&gt;2,"-",IF(AND(K11&gt;=0,J11&gt;0),(K11-J11)/J11,IF(AND(K11&lt;=0,J11&lt;0),-(K11-J11)/J11,IF(AND(K11&lt;0,J11&gt;0),"-",IF(AND(K11&gt;0,J11&lt;0),"-"))))))</f>
        <v>-0.18819838345363124</v>
      </c>
    </row>
    <row r="12" spans="4:12" ht="13.5">
      <c r="D12" s="558" t="s">
        <v>112</v>
      </c>
      <c r="E12" s="559">
        <f>'[14]4Q2012'!$I$11</f>
        <v>100253.99999999999</v>
      </c>
      <c r="F12" s="560">
        <f>'[14]4Q2012'!$M$11</f>
        <v>72505</v>
      </c>
      <c r="G12" s="561">
        <f>IF(E12=0,"-",IF(ABS(F12/E12-1)&gt;2,"-",IF(AND(F12&gt;=0,E12&gt;0),(F12-E12)/E12,IF(AND(F12&lt;=0,E12&lt;0),-(F12-E12)/E12,IF(AND(F12&lt;0,E12&gt;0),"-",IF(AND(F12&gt;0,E12&lt;0),"-"))))))</f>
        <v>-0.2767869611187582</v>
      </c>
      <c r="H12" s="559">
        <f>'[14]4Q2012'!$L$11</f>
        <v>79467</v>
      </c>
      <c r="I12" s="561">
        <f>IF(H12=0,"-",IF(ABS(F12/H12-1)&gt;2,"-",IF(AND(F12&gt;=0,H12&gt;0),(F12-H12)/H12,IF(AND(F12&lt;=0,H12&lt;0),-(F12-H12)/H12,IF(AND(F12&lt;0,H12&gt;0),"-",IF(AND(F12&gt;0,H12&lt;0),"-"))))))</f>
        <v>-0.08760869291655655</v>
      </c>
      <c r="J12" s="559">
        <f t="shared" si="1"/>
        <v>100253.99999999999</v>
      </c>
      <c r="K12" s="560">
        <f t="shared" si="1"/>
        <v>72505</v>
      </c>
      <c r="L12" s="561">
        <f>IF(J12=0,"-",IF(ABS(K12/J12-1)&gt;2,"-",IF(AND(K12&gt;=0,J12&gt;0),(K12-J12)/J12,IF(AND(K12&lt;=0,J12&lt;0),-(K12-J12)/J12,IF(AND(K12&lt;0,J12&gt;0),"-",IF(AND(K12&gt;0,J12&lt;0),"-"))))))</f>
        <v>-0.2767869611187582</v>
      </c>
    </row>
    <row r="13" spans="2:12" ht="13.5">
      <c r="B13" s="418"/>
      <c r="D13" s="558" t="s">
        <v>113</v>
      </c>
      <c r="E13" s="559">
        <f>'[14]4Q2012'!$I$12</f>
        <v>81654</v>
      </c>
      <c r="F13" s="560">
        <f>'[14]4Q2012'!$M$12</f>
        <v>67542</v>
      </c>
      <c r="G13" s="561">
        <f>IF(E13=0,"-",IF(ABS(F13/E13-1)&gt;2,"-",IF(AND(F13&gt;=0,E13&gt;0),(F13-E13)/E13,IF(AND(F13&lt;=0,E13&lt;0),-(F13-E13)/E13,IF(AND(F13&lt;0,E13&gt;0),"-",IF(AND(F13&gt;0,E13&lt;0),"-"))))))</f>
        <v>-0.17282680579028584</v>
      </c>
      <c r="H13" s="559">
        <f>'[14]4Q2012'!$L$12</f>
        <v>71243</v>
      </c>
      <c r="I13" s="561">
        <f>IF(H13=0,"-",IF(ABS(F13/H13-1)&gt;2,"-",IF(AND(F13&gt;=0,H13&gt;0),(F13-H13)/H13,IF(AND(F13&lt;=0,H13&lt;0),-(F13-H13)/H13,IF(AND(F13&lt;0,H13&gt;0),"-",IF(AND(F13&gt;0,H13&lt;0),"-"))))))</f>
        <v>-0.051948963406931205</v>
      </c>
      <c r="J13" s="559">
        <f t="shared" si="1"/>
        <v>81654</v>
      </c>
      <c r="K13" s="560">
        <f t="shared" si="1"/>
        <v>67542</v>
      </c>
      <c r="L13" s="561">
        <f>IF(J13=0,"-",IF(ABS(K13/J13-1)&gt;2,"-",IF(AND(K13&gt;=0,J13&gt;0),(K13-J13)/J13,IF(AND(K13&lt;=0,J13&lt;0),-(K13-J13)/J13,IF(AND(K13&lt;0,J13&gt;0),"-",IF(AND(K13&gt;0,J13&lt;0),"-"))))))</f>
        <v>-0.17282680579028584</v>
      </c>
    </row>
    <row r="14" spans="2:12" ht="13.5">
      <c r="B14" s="418"/>
      <c r="D14" s="558" t="s">
        <v>115</v>
      </c>
      <c r="E14" s="559">
        <f>'[14]4Q2012'!$I$13</f>
        <v>35469</v>
      </c>
      <c r="F14" s="560">
        <f>'[14]4Q2012'!$M$13</f>
        <v>36420</v>
      </c>
      <c r="G14" s="561">
        <f>IF(E14=0,"-",IF(ABS(F14/E14-1)&gt;2,"-",IF(AND(F14&gt;=0,E14&gt;0),(F14-E14)/E14,IF(AND(F14&lt;=0,E14&lt;0),-(F14-E14)/E14,IF(AND(F14&lt;0,E14&gt;0),"-",IF(AND(F14&gt;0,E14&lt;0),"-"))))))</f>
        <v>0.026812145817474414</v>
      </c>
      <c r="H14" s="559">
        <f>'[14]4Q2012'!$L$13</f>
        <v>37012</v>
      </c>
      <c r="I14" s="561">
        <f>IF(H14=0,"-",IF(ABS(F14/H14-1)&gt;2,"-",IF(AND(F14&gt;=0,H14&gt;0),(F14-H14)/H14,IF(AND(F14&lt;=0,H14&lt;0),-(F14-H14)/H14,IF(AND(F14&lt;0,H14&gt;0),"-",IF(AND(F14&gt;0,H14&lt;0),"-"))))))</f>
        <v>-0.015994812493245435</v>
      </c>
      <c r="J14" s="559">
        <f t="shared" si="1"/>
        <v>35469</v>
      </c>
      <c r="K14" s="560">
        <f t="shared" si="1"/>
        <v>36420</v>
      </c>
      <c r="L14" s="561">
        <f>IF(J14=0,"-",IF(ABS(K14/J14-1)&gt;2,"-",IF(AND(K14&gt;=0,J14&gt;0),(K14-J14)/J14,IF(AND(K14&lt;=0,J14&lt;0),-(K14-J14)/J14,IF(AND(K14&lt;0,J14&gt;0),"-",IF(AND(K14&gt;0,J14&lt;0),"-"))))))</f>
        <v>0.026812145817474414</v>
      </c>
    </row>
    <row r="15" spans="1:12" ht="6" customHeight="1">
      <c r="A15" s="400"/>
      <c r="B15" s="400"/>
      <c r="C15" s="400"/>
      <c r="D15" s="558"/>
      <c r="E15" s="559"/>
      <c r="F15" s="560"/>
      <c r="G15" s="561"/>
      <c r="H15" s="559"/>
      <c r="I15" s="561"/>
      <c r="J15" s="563"/>
      <c r="K15" s="560"/>
      <c r="L15" s="561"/>
    </row>
    <row r="16" spans="4:12" ht="13.5">
      <c r="D16" s="529" t="s">
        <v>100</v>
      </c>
      <c r="E16" s="530">
        <f>'[14]4Q2012'!$I$15</f>
        <v>22.767672487176693</v>
      </c>
      <c r="F16" s="531">
        <f>'[14]4Q2012'!$M$15</f>
        <v>22.275344875960524</v>
      </c>
      <c r="G16" s="532">
        <f>IF(E16=0,"-",IF(ABS(F16/E16-1)&gt;2,"-",IF(AND(F16&gt;=0,E16&gt;0),(F16-E16)/E16,IF(AND(F16&lt;=0,E16&lt;0),-(F16-E16)/E16,IF(AND(F16&lt;0,E16&gt;0),"-",IF(AND(F16&gt;0,E16&lt;0),"-"))))))</f>
        <v>-0.021623976341607145</v>
      </c>
      <c r="H16" s="530">
        <f>'[14]4Q2012'!$L$15</f>
        <v>21.637349837782256</v>
      </c>
      <c r="I16" s="532">
        <f>IF(H16=0,"-",IF(ABS(F16/H16-1)&gt;2,"-",IF(AND(F16&gt;=0,H16&gt;0),(F16-H16)/H16,IF(AND(F16&lt;=0,H16&lt;0),-(F16-H16)/H16,IF(AND(F16&lt;0,H16&gt;0),"-",IF(AND(F16&gt;0,H16&lt;0),"-"))))))</f>
        <v>0.029485821644581762</v>
      </c>
      <c r="J16" s="530">
        <f>'[14]4Q2012'!$I$18</f>
        <v>23.326095959920366</v>
      </c>
      <c r="K16" s="531">
        <f>'[14]4Q2012'!$M$18</f>
        <v>22.590696208987538</v>
      </c>
      <c r="L16" s="532">
        <f>IF(J16=0,"-",IF(ABS(K16/J16-1)&gt;2,"-",IF(AND(K16&gt;=0,J16&gt;0),(K16-J16)/J16,IF(AND(K16&lt;=0,J16&lt;0),-(K16-J16)/J16,IF(AND(K16&lt;0,J16&gt;0),"-",IF(AND(K16&gt;0,J16&lt;0),"-"))))))</f>
        <v>-0.031526910984007575</v>
      </c>
    </row>
    <row r="17" spans="4:11" ht="13.5">
      <c r="D17" s="419"/>
      <c r="E17" s="416"/>
      <c r="F17" s="416"/>
      <c r="G17" s="370"/>
      <c r="H17" s="416"/>
      <c r="I17" s="370"/>
      <c r="K17" s="339"/>
    </row>
    <row r="18" spans="4:11" ht="13.5">
      <c r="D18" s="420"/>
      <c r="E18" s="416"/>
      <c r="F18" s="339"/>
      <c r="G18" s="370"/>
      <c r="H18" s="416"/>
      <c r="I18" s="375"/>
      <c r="K18" s="339"/>
    </row>
    <row r="19" spans="5:11" ht="13.5">
      <c r="E19" s="347"/>
      <c r="F19" s="347"/>
      <c r="H19" s="347"/>
      <c r="K19" s="339"/>
    </row>
    <row r="20" spans="4:12" ht="13.5">
      <c r="D20" s="792" t="s">
        <v>0</v>
      </c>
      <c r="E20" s="792"/>
      <c r="F20" s="564"/>
      <c r="G20" s="565"/>
      <c r="H20" s="790"/>
      <c r="I20" s="790"/>
      <c r="J20" s="564"/>
      <c r="K20" s="534"/>
      <c r="L20" s="564"/>
    </row>
    <row r="21" spans="4:12" ht="13.5">
      <c r="D21" s="533" t="s">
        <v>79</v>
      </c>
      <c r="E21" s="448" t="s">
        <v>161</v>
      </c>
      <c r="F21" s="448" t="s">
        <v>162</v>
      </c>
      <c r="G21" s="449" t="s">
        <v>116</v>
      </c>
      <c r="H21" s="448" t="s">
        <v>160</v>
      </c>
      <c r="I21" s="449" t="s">
        <v>106</v>
      </c>
      <c r="J21" s="448">
        <v>2011</v>
      </c>
      <c r="K21" s="448">
        <v>2012</v>
      </c>
      <c r="L21" s="449" t="s">
        <v>116</v>
      </c>
    </row>
    <row r="22" spans="4:12" ht="13.5">
      <c r="D22" s="493" t="s">
        <v>1</v>
      </c>
      <c r="E22" s="494">
        <f>'[12]Quarterre'!$B$7/1000</f>
        <v>55.35546437</v>
      </c>
      <c r="F22" s="495">
        <f>'[12]Quarterre'!$C$7/1000</f>
        <v>60.2338101</v>
      </c>
      <c r="G22" s="496">
        <f aca="true" t="shared" si="2" ref="G22:G34">IF(ABS(F22/E22-1)&gt;2,"-",IF(E22=0,"-",IF(AND(F22&gt;=0,E22&gt;0),(F22-E22)/E22,IF(AND(F22&lt;=0,E22&lt;0),-(F22-E22)/E22,IF(AND(F22&lt;0,E22&gt;0),"-",IF(AND(F22&gt;0,E22&lt;0),"-"))))))</f>
        <v>0.08812762724548344</v>
      </c>
      <c r="H22" s="494">
        <f>'[12]Quarterre'!$D$7/1000</f>
        <v>53.87326372000001</v>
      </c>
      <c r="I22" s="497">
        <f>IF(H22=0,"-",IF(ABS(F22/H22-1)&gt;2,"-",IF(AND(F22&gt;=0,H22&gt;0),(F22-H22)/H22,IF(AND(F22&lt;=0,H22&lt;0),-(F22-H22)/H22,IF(AND(F22&lt;0,H22&gt;0),"-",IF(AND(F22&gt;0,H22&lt;0),"-"))))))</f>
        <v>0.11806499069850648</v>
      </c>
      <c r="J22" s="494">
        <f>'[12]YTD'!$B$7/1000</f>
        <v>108.7559676</v>
      </c>
      <c r="K22" s="495">
        <f>'[12]YTD'!$C$7/1000</f>
        <v>114.10707382000002</v>
      </c>
      <c r="L22" s="498">
        <f aca="true" t="shared" si="3" ref="L22:L32">IF(ABS(K22/J22-1)&gt;2,"-",IF(J22=0,"-",IF(AND(K22&gt;=0,J22&gt;0),(K22-J22)/J22,IF(AND(K22&lt;=0,J22&lt;0),-(K22-J22)/J22,IF(AND(K22&lt;0,J22&gt;0),"-",IF(AND(K22&gt;0,J22&lt;0),"-"))))))</f>
        <v>0.04920287445449586</v>
      </c>
    </row>
    <row r="23" spans="4:13" ht="13.5">
      <c r="D23" s="486" t="s">
        <v>27</v>
      </c>
      <c r="E23" s="487">
        <f>'[12]Quarterre'!$B$8/1000</f>
        <v>53.76689365</v>
      </c>
      <c r="F23" s="488">
        <f>'[12]Quarterre'!$C$8/1000</f>
        <v>58.27129843</v>
      </c>
      <c r="G23" s="489">
        <f t="shared" si="2"/>
        <v>0.08377654861971</v>
      </c>
      <c r="H23" s="487">
        <f>'[12]Quarterre'!$D$8/1000</f>
        <v>52.59928295000001</v>
      </c>
      <c r="I23" s="490">
        <f>IF(H23=0,"-",IF(ABS(F23/H23-1)&gt;2,"-",IF(AND(F23&gt;=0,H23&gt;0),(F23-H23)/H23,IF(AND(F23&lt;=0,H23&lt;0),-(F23-H23)/H23,IF(AND(F23&lt;0,H23&gt;0),"-",IF(AND(F23&gt;0,H23&lt;0),"-"))))))</f>
        <v>0.1078344639297025</v>
      </c>
      <c r="J23" s="487">
        <f>'[12]YTD'!$B$8/1000</f>
        <v>106.17370108</v>
      </c>
      <c r="K23" s="488">
        <f>'[12]YTD'!$C$8/1000</f>
        <v>110.87058138000002</v>
      </c>
      <c r="L23" s="491">
        <f t="shared" si="3"/>
        <v>0.04423769965842108</v>
      </c>
      <c r="M23" s="347"/>
    </row>
    <row r="24" spans="4:13" ht="13.5">
      <c r="D24" s="492" t="s">
        <v>29</v>
      </c>
      <c r="E24" s="487">
        <f>'[12]Quarterre'!$B$9/1000</f>
        <v>23.572238180000003</v>
      </c>
      <c r="F24" s="488">
        <f>'[12]Quarterre'!$C$9/1000</f>
        <v>20.822411090000003</v>
      </c>
      <c r="G24" s="489">
        <f t="shared" si="2"/>
        <v>-0.11665532432694942</v>
      </c>
      <c r="H24" s="487">
        <f>'[12]Quarterre'!$D$9/1000</f>
        <v>20.219008930000005</v>
      </c>
      <c r="I24" s="490">
        <f>IF(H24=0,"-",IF(ABS(F24/H24-1)&gt;2,"-",IF(AND(F24&gt;=0,H24&gt;0),(F24-H24)/H24,IF(AND(F24&lt;=0,H24&lt;0),-(F24-H24)/H24,IF(AND(F24&lt;0,H24&gt;0),"-",IF(AND(F24&gt;0,H24&lt;0),"-"))))))</f>
        <v>0.029843310425799293</v>
      </c>
      <c r="J24" s="487">
        <f>'[12]YTD'!$B$9/1000</f>
        <v>47.54070727</v>
      </c>
      <c r="K24" s="488">
        <f>'[12]YTD'!$C$9/1000</f>
        <v>41.041420020000004</v>
      </c>
      <c r="L24" s="491">
        <f t="shared" si="3"/>
        <v>-0.13670994024317543</v>
      </c>
      <c r="M24" s="347"/>
    </row>
    <row r="25" spans="4:12" ht="13.5">
      <c r="D25" s="492" t="s">
        <v>30</v>
      </c>
      <c r="E25" s="487">
        <f>'[12]Quarterre'!$B$13/1000</f>
        <v>30.19465546999999</v>
      </c>
      <c r="F25" s="488">
        <f>'[12]Quarterre'!$C$13/1000</f>
        <v>37.44888734</v>
      </c>
      <c r="G25" s="489">
        <f t="shared" si="2"/>
        <v>0.24024887044024984</v>
      </c>
      <c r="H25" s="487">
        <f>'[12]Quarterre'!$D$13/1000</f>
        <v>32.38027402</v>
      </c>
      <c r="I25" s="490">
        <f aca="true" t="shared" si="4" ref="I25:I32">IF(H25=0,"-",IF(ABS(F25/H25-1)&gt;2,"-",IF(AND(F25&gt;=0,H25&gt;0),(F25-H25)/H25,IF(AND(F25&lt;=0,H25&lt;0),-(F25-H25)/H25,IF(AND(F25&lt;0,H25&gt;0),"-",IF(AND(F25&gt;0,H25&lt;0),"-"))))))</f>
        <v>0.15653398476088612</v>
      </c>
      <c r="J25" s="487">
        <f>'[12]YTD'!$B$13/1000</f>
        <v>58.63299380999999</v>
      </c>
      <c r="K25" s="488">
        <f>'[12]YTD'!$C$13/1000</f>
        <v>69.82916136</v>
      </c>
      <c r="L25" s="491">
        <f t="shared" si="3"/>
        <v>0.19095336639778543</v>
      </c>
    </row>
    <row r="26" spans="4:12" ht="13.5">
      <c r="D26" s="486" t="s">
        <v>28</v>
      </c>
      <c r="E26" s="487">
        <f>'[12]Quarterre'!$B$14/1000</f>
        <v>1.58857072</v>
      </c>
      <c r="F26" s="488">
        <f>'[12]Quarterre'!$C$14/1000</f>
        <v>1.9625116699999996</v>
      </c>
      <c r="G26" s="489">
        <f t="shared" si="2"/>
        <v>0.23539458790981585</v>
      </c>
      <c r="H26" s="487">
        <f>'[12]Quarterre'!$D$14/1000</f>
        <v>1.27398077</v>
      </c>
      <c r="I26" s="490">
        <f t="shared" si="4"/>
        <v>0.5404562739200526</v>
      </c>
      <c r="J26" s="487">
        <f>'[12]YTD'!$B$14/1000</f>
        <v>2.58226652</v>
      </c>
      <c r="K26" s="488">
        <f>'[12]YTD'!$C$14/1000</f>
        <v>3.23649244</v>
      </c>
      <c r="L26" s="491">
        <f t="shared" si="3"/>
        <v>0.2533533680326692</v>
      </c>
    </row>
    <row r="27" spans="4:12" ht="13.5">
      <c r="D27" s="529" t="s">
        <v>10</v>
      </c>
      <c r="E27" s="530">
        <f>'[12]Quarterre'!$B$15/1000</f>
        <v>0.35543353999999994</v>
      </c>
      <c r="F27" s="531">
        <f>'[12]Quarterre'!$C$15/1000</f>
        <v>0.35165136999999996</v>
      </c>
      <c r="G27" s="532">
        <f t="shared" si="2"/>
        <v>-0.010641004785310847</v>
      </c>
      <c r="H27" s="530">
        <f>'[12]Quarterre'!$D$15/1000</f>
        <v>0.20742934000000002</v>
      </c>
      <c r="I27" s="532">
        <f t="shared" si="4"/>
        <v>0.6952826924098584</v>
      </c>
      <c r="J27" s="530">
        <f>'[12]YTD'!$B$15/1000</f>
        <v>0.5300596999999999</v>
      </c>
      <c r="K27" s="531">
        <f>'[12]YTD'!$C$15/1000</f>
        <v>0.5590807099999999</v>
      </c>
      <c r="L27" s="532">
        <f t="shared" si="3"/>
        <v>0.05475045546756341</v>
      </c>
    </row>
    <row r="28" spans="4:14" ht="13.5">
      <c r="D28" s="499" t="s">
        <v>13</v>
      </c>
      <c r="E28" s="500">
        <f>SUM(E29:E32)</f>
        <v>51.78703232000001</v>
      </c>
      <c r="F28" s="501">
        <f>SUM(F29:F32)</f>
        <v>56.797959199999994</v>
      </c>
      <c r="G28" s="502">
        <f t="shared" si="2"/>
        <v>0.096760263245762</v>
      </c>
      <c r="H28" s="500">
        <f>SUM(H29:H32)</f>
        <v>50.648726589999995</v>
      </c>
      <c r="I28" s="502">
        <f t="shared" si="4"/>
        <v>0.12140942179608703</v>
      </c>
      <c r="J28" s="500">
        <f>SUM(J29:J32)</f>
        <v>102.30567165000002</v>
      </c>
      <c r="K28" s="501">
        <f>SUM(K29:K32)</f>
        <v>107.44668579</v>
      </c>
      <c r="L28" s="502">
        <f t="shared" si="3"/>
        <v>0.050251506657304476</v>
      </c>
      <c r="M28" s="368"/>
      <c r="N28" s="347"/>
    </row>
    <row r="29" spans="4:12" ht="13.5">
      <c r="D29" s="486" t="s">
        <v>14</v>
      </c>
      <c r="E29" s="487">
        <f>'[12]Quarterre'!$B$26/1000</f>
        <v>0.8994283000000001</v>
      </c>
      <c r="F29" s="488">
        <f>'[12]Quarterre'!$C$26/1000</f>
        <v>0.9273984</v>
      </c>
      <c r="G29" s="489">
        <f t="shared" si="2"/>
        <v>0.031097642802655735</v>
      </c>
      <c r="H29" s="487">
        <f>'[12]Quarterre'!$D$26/1000</f>
        <v>0.8884272299999999</v>
      </c>
      <c r="I29" s="490">
        <f t="shared" si="4"/>
        <v>0.04386534843151989</v>
      </c>
      <c r="J29" s="487">
        <f>'[12]YTD'!$B$26/1000</f>
        <v>1.8715939899999998</v>
      </c>
      <c r="K29" s="488">
        <f>'[12]YTD'!$C$26/1000</f>
        <v>1.8158256299999997</v>
      </c>
      <c r="L29" s="491">
        <f t="shared" si="3"/>
        <v>-0.029797253195924227</v>
      </c>
    </row>
    <row r="30" spans="4:12" ht="15">
      <c r="D30" s="486" t="s">
        <v>167</v>
      </c>
      <c r="E30" s="487">
        <f>'[12]Quarterre'!$B$27/1000</f>
        <v>37.625189850000005</v>
      </c>
      <c r="F30" s="488">
        <f>'[12]Quarterre'!$C$27/1000</f>
        <v>43.44336971</v>
      </c>
      <c r="G30" s="489">
        <f t="shared" si="2"/>
        <v>0.15463522930237103</v>
      </c>
      <c r="H30" s="487">
        <f>'[12]Quarterre'!$D$27/1000</f>
        <v>38.845571719999995</v>
      </c>
      <c r="I30" s="490">
        <f t="shared" si="4"/>
        <v>0.11836092986714328</v>
      </c>
      <c r="J30" s="487">
        <f>'[12]YTD'!$B$27/1000</f>
        <v>74.90698896000002</v>
      </c>
      <c r="K30" s="488">
        <f>'[12]YTD'!$C$27/1000</f>
        <v>82.28894143</v>
      </c>
      <c r="L30" s="491">
        <f t="shared" si="3"/>
        <v>0.09854824726624509</v>
      </c>
    </row>
    <row r="31" spans="4:12" ht="15">
      <c r="D31" s="486" t="s">
        <v>168</v>
      </c>
      <c r="E31" s="487">
        <f>'[12]Quarterre'!$B$28/1000</f>
        <v>3.984360550000002</v>
      </c>
      <c r="F31" s="488">
        <f>'[12]Quarterre'!$C$28/1000</f>
        <v>4.112062409999999</v>
      </c>
      <c r="G31" s="489">
        <f t="shared" si="2"/>
        <v>0.032050779139452375</v>
      </c>
      <c r="H31" s="487">
        <f>'[12]Quarterre'!$D$28/1000</f>
        <v>3.487619950000003</v>
      </c>
      <c r="I31" s="490">
        <f t="shared" si="4"/>
        <v>0.17904544329722494</v>
      </c>
      <c r="J31" s="487">
        <f>'[12]YTD'!$B$28/1000</f>
        <v>7.592702430000006</v>
      </c>
      <c r="K31" s="488">
        <f>'[12]YTD'!$C$28/1000</f>
        <v>7.599682360000003</v>
      </c>
      <c r="L31" s="491">
        <f t="shared" si="3"/>
        <v>0.000919294554784285</v>
      </c>
    </row>
    <row r="32" spans="4:12" ht="15">
      <c r="D32" s="486" t="s">
        <v>169</v>
      </c>
      <c r="E32" s="487">
        <f>'[12]Quarterre'!$B$29/1000</f>
        <v>9.278053620000001</v>
      </c>
      <c r="F32" s="488">
        <f>'[12]Quarterre'!$C$29/1000</f>
        <v>8.315128679999997</v>
      </c>
      <c r="G32" s="489">
        <f t="shared" si="2"/>
        <v>-0.10378523119593741</v>
      </c>
      <c r="H32" s="487">
        <f>'[12]Quarterre'!$D$29/1000</f>
        <v>7.42710769</v>
      </c>
      <c r="I32" s="490">
        <f t="shared" si="4"/>
        <v>0.1195648463796541</v>
      </c>
      <c r="J32" s="487">
        <f>'[12]YTD'!$B$29/1000</f>
        <v>17.93438627</v>
      </c>
      <c r="K32" s="488">
        <f>'[12]YTD'!$C$29/1000</f>
        <v>15.742236369999999</v>
      </c>
      <c r="L32" s="491">
        <f t="shared" si="3"/>
        <v>-0.12223166530470865</v>
      </c>
    </row>
    <row r="33" spans="4:12" ht="13.5" hidden="1" collapsed="1">
      <c r="D33" s="507" t="s">
        <v>87</v>
      </c>
      <c r="E33" s="487" t="e">
        <f>+#REF!+E34</f>
        <v>#REF!</v>
      </c>
      <c r="F33" s="488" t="e">
        <f>+#REF!+F34</f>
        <v>#REF!</v>
      </c>
      <c r="G33" s="489" t="e">
        <f t="shared" si="2"/>
        <v>#REF!</v>
      </c>
      <c r="H33" s="487" t="e">
        <f>+#REF!+H34</f>
        <v>#REF!</v>
      </c>
      <c r="I33" s="490" t="e">
        <f>IF(H33=0,"-",IF(ABS(F33/H33-1)&gt;2,"-",IF(AND(F33&gt;=0,H33&gt;0),(F33-H33)/H33,IF(AND(F33&lt;=0,H33&lt;0),-(F33-H33)/H33,IF(AND(F33&lt;0,H33&gt;0),"-",IF(AND(F33&gt;0,H33&lt;0),"-"))))))</f>
        <v>#REF!</v>
      </c>
      <c r="J33" s="487" t="e">
        <f>+#REF!+J34</f>
        <v>#REF!</v>
      </c>
      <c r="K33" s="488" t="e">
        <f>+#REF!+K34</f>
        <v>#REF!</v>
      </c>
      <c r="L33" s="491" t="e">
        <f>IF(ABS(K33/J33-1)&gt;2,"-",IF(J33=0,"-",IF(AND(K33&gt;=0,J33&gt;0),(K33-J33)/J33,IF(AND(K33&lt;=0,J33&lt;0),-(K33-J33)/J33,IF(AND(K33&lt;0,J33&gt;0),"-",IF(AND(K33&gt;0,J33&lt;0),"-"))))))</f>
        <v>#REF!</v>
      </c>
    </row>
    <row r="34" spans="4:14" ht="13.5">
      <c r="D34" s="577" t="s">
        <v>2</v>
      </c>
      <c r="E34" s="578">
        <f>'[12]Quarterre'!$B$31/1000</f>
        <v>3.9238655899999983</v>
      </c>
      <c r="F34" s="579">
        <f>'[12]Quarterre'!$C$31/1000</f>
        <v>3.7875022700000107</v>
      </c>
      <c r="G34" s="580">
        <f t="shared" si="2"/>
        <v>-0.03475229129853749</v>
      </c>
      <c r="H34" s="578">
        <f>'[12]Quarterre'!$D$31/1000</f>
        <v>3.4319664700000136</v>
      </c>
      <c r="I34" s="580">
        <f>IF(H34=0,"-",IF(ABS(F34/H34-1)&gt;2,"-",IF(AND(F34&gt;=0,H34&gt;0),(F34-H34)/H34,IF(AND(F34&lt;=0,H34&lt;0),-(F34-H34)/H34,IF(AND(F34&lt;0,H34&gt;0),"-",IF(AND(F34&gt;0,H34&lt;0),"-"))))))</f>
        <v>0.10359535942668917</v>
      </c>
      <c r="J34" s="578">
        <f>'[12]YTD'!$B$31/1000</f>
        <v>6.980355649999986</v>
      </c>
      <c r="K34" s="579">
        <f>'[12]YTD'!$C$31/1000</f>
        <v>7.219468740000024</v>
      </c>
      <c r="L34" s="580">
        <f>IF(ABS(K34/J34-1)&gt;2,"-",IF(J34=0,"-",IF(AND(K34&gt;=0,J34&gt;0),(K34-J34)/J34,IF(AND(K34&lt;=0,J34&lt;0),-(K34-J34)/J34,IF(AND(K34&lt;0,J34&gt;0),"-",IF(AND(K34&gt;0,J34&lt;0),"-"))))))</f>
        <v>0.03425514429197296</v>
      </c>
      <c r="M34" s="368"/>
      <c r="N34" s="347"/>
    </row>
    <row r="35" spans="4:13" ht="13.5">
      <c r="D35" s="510" t="s">
        <v>7</v>
      </c>
      <c r="E35" s="511">
        <f>'[12]Quarterre'!$B$32</f>
        <v>0.07088488254334914</v>
      </c>
      <c r="F35" s="512">
        <f>'[12]Quarterre'!$C$32</f>
        <v>0.06288000482971291</v>
      </c>
      <c r="G35" s="513">
        <f>(F35-E35)*100</f>
        <v>-0.8004877713636227</v>
      </c>
      <c r="H35" s="511">
        <f>'[12]Quarterre'!$D$32</f>
        <v>0.06370444693748754</v>
      </c>
      <c r="I35" s="513">
        <f>(F35-H35)*100</f>
        <v>-0.08244421077746311</v>
      </c>
      <c r="J35" s="511">
        <f>'[12]YTD'!$B$32</f>
        <v>0.06418365634586093</v>
      </c>
      <c r="K35" s="512">
        <f>'[12]YTD'!$C$32</f>
        <v>0.06326924789420582</v>
      </c>
      <c r="L35" s="513">
        <f>(K35-J35)*100</f>
        <v>-0.09144084516551076</v>
      </c>
      <c r="M35" s="349"/>
    </row>
    <row r="36" spans="4:12" ht="13.5">
      <c r="D36" s="507"/>
      <c r="E36" s="487"/>
      <c r="F36" s="488"/>
      <c r="G36" s="489"/>
      <c r="H36" s="487"/>
      <c r="I36" s="490"/>
      <c r="J36" s="487"/>
      <c r="K36" s="488"/>
      <c r="L36" s="491"/>
    </row>
    <row r="37" spans="4:14" ht="15">
      <c r="D37" s="507" t="s">
        <v>174</v>
      </c>
      <c r="E37" s="487">
        <f>'[12]Quarterre'!$B$46/1000</f>
        <v>5.313947</v>
      </c>
      <c r="F37" s="488">
        <f>'[12]Quarterre'!$C$46/1000</f>
        <v>5.61850086</v>
      </c>
      <c r="G37" s="489">
        <f>IF(ABS(F37/E37-1)&gt;2,"-",IF(E37=0,"-",IF(AND(F37&gt;=0,E37&gt;0),(F37-E37)/E37,IF(AND(F37&lt;=0,E37&lt;0),-(F37-E37)/E37,IF(AND(F37&lt;0,E37&gt;0),"-",IF(AND(F37&gt;0,E37&lt;0),"-"))))))</f>
        <v>0.05731217492383729</v>
      </c>
      <c r="H37" s="487">
        <f>'[12]Quarterre'!$D$46/1000</f>
        <v>4.516455099999999</v>
      </c>
      <c r="I37" s="490">
        <f>IF(H37=0,"-",IF(ABS(F37/H37-1)&gt;2,"-",IF(AND(F37&gt;=0,H37&gt;0),(F37-H37)/H37,IF(AND(F37&lt;=0,H37&lt;0),-(F37-H37)/H37,IF(AND(F37&lt;0,H37&gt;0),"-",IF(AND(F37&gt;0,H37&lt;0),"-"))))))</f>
        <v>0.24400680082040477</v>
      </c>
      <c r="J37" s="487">
        <f>'[12]YTD'!$B$46/1000</f>
        <v>9.56764761</v>
      </c>
      <c r="K37" s="488">
        <f>'[12]YTD'!$C$46/1000</f>
        <v>10.13495596</v>
      </c>
      <c r="L37" s="491">
        <f>IF(ABS(K37/J37-1)&gt;2,"-",IF(J37=0,"-",IF(AND(K37&gt;=0,J37&gt;0),(K37-J37)/J37,IF(AND(K37&lt;=0,J37&lt;0),-(K37-J37)/J37,IF(AND(K37&lt;0,J37&gt;0),"-",IF(AND(K37&gt;0,J37&lt;0),"-"))))))</f>
        <v>0.0592944444783956</v>
      </c>
      <c r="M37" s="350"/>
      <c r="N37" s="350">
        <f>K37-J37</f>
        <v>0.5673083499999994</v>
      </c>
    </row>
    <row r="38" spans="4:13" ht="13.5">
      <c r="D38" s="507" t="s">
        <v>64</v>
      </c>
      <c r="E38" s="487">
        <f>E37/E22</f>
        <v>0.09599679201462726</v>
      </c>
      <c r="F38" s="488">
        <f>F37/F22</f>
        <v>0.0932781912794854</v>
      </c>
      <c r="G38" s="489">
        <f>(F38-E38)*100</f>
        <v>-0.2718600735141852</v>
      </c>
      <c r="H38" s="487">
        <f>H37/H22</f>
        <v>0.08383481504803099</v>
      </c>
      <c r="I38" s="490">
        <f>(F38-H38)*100</f>
        <v>0.9443376231454415</v>
      </c>
      <c r="J38" s="487">
        <f>J37/J22</f>
        <v>0.08797354132500955</v>
      </c>
      <c r="K38" s="488">
        <f>K37/K22</f>
        <v>0.08881969908357779</v>
      </c>
      <c r="L38" s="491">
        <f>(K38-J38)*100</f>
        <v>0.08461577585682362</v>
      </c>
      <c r="M38" s="349"/>
    </row>
    <row r="39" spans="4:12" ht="13.5">
      <c r="D39" s="507" t="s">
        <v>66</v>
      </c>
      <c r="E39" s="487">
        <f>'[12]Quarterre'!$B$47/1000</f>
        <v>-1.3900814100000016</v>
      </c>
      <c r="F39" s="488">
        <f>'[12]Quarterre'!$C$47/1000</f>
        <v>-1.8309985899999892</v>
      </c>
      <c r="G39" s="489">
        <f>IF(ABS(F39/E39-1)&gt;2,"-",IF(E39=0,"-",IF(AND(F39&gt;=0,E39&gt;0),(F39-E39)/E39,IF(AND(F39&lt;=0,E39&lt;0),-(F39-E39)/E39,IF(AND(F39&lt;0,E39&gt;0),"-",IF(AND(F39&gt;0,E39&lt;0),"-"))))))</f>
        <v>-0.3171880271386314</v>
      </c>
      <c r="H39" s="487">
        <f>'[12]Quarterre'!$D$47/1000</f>
        <v>-1.0844886299999856</v>
      </c>
      <c r="I39" s="490">
        <f>IF(H39=0,"-",IF(ABS(F39/H39-1)&gt;2,"-",IF(AND(F39&gt;=0,H39&gt;0),(F39-H39)/H39,IF(AND(F39&lt;=0,H39&lt;0),-(F39-H39)/H39,IF(AND(F39&lt;0,H39&gt;0),"-",IF(AND(F39&gt;0,H39&lt;0),"-"))))))</f>
        <v>-0.6883520392463806</v>
      </c>
      <c r="J39" s="487">
        <f>'[12]YTD'!$B$47/1000</f>
        <v>-2.587291960000014</v>
      </c>
      <c r="K39" s="488">
        <f>'[12]YTD'!$C$47/1000</f>
        <v>-2.915487219999975</v>
      </c>
      <c r="L39" s="491">
        <f>IF(ABS(K39/J39-1)&gt;2,"-",IF(J39=0,"-",IF(AND(K39&gt;=0,J39&gt;0),(K39-J39)/J39,IF(AND(K39&lt;=0,J39&lt;0),-(K39-J39)/J39,IF(AND(K39&lt;0,J39&gt;0),"-",IF(AND(K39&gt;0,J39&lt;0),"-"))))))</f>
        <v>-0.12684894672650662</v>
      </c>
    </row>
    <row r="40" spans="4:12" ht="13.5">
      <c r="D40" s="529" t="s">
        <v>65</v>
      </c>
      <c r="E40" s="530">
        <f>'[12]Quarterre'!$B$43/1000</f>
        <v>5.313947</v>
      </c>
      <c r="F40" s="531">
        <f>'[12]Quarterre'!$C$43/1000</f>
        <v>5.61850086</v>
      </c>
      <c r="G40" s="532">
        <f>IF(ABS(F40/E40-1)&gt;2,"-",IF(E40=0,"-",IF(AND(F40&gt;=0,E40&gt;0),(F40-E40)/E40,IF(AND(F40&lt;=0,E40&lt;0),-(F40-E40)/E40,IF(AND(F40&lt;0,E40&gt;0),"-",IF(AND(F40&gt;0,E40&lt;0),"-"))))))</f>
        <v>0.05731217492383729</v>
      </c>
      <c r="H40" s="530">
        <f>'[12]Quarterre'!$D$43/1000</f>
        <v>4.516455099999999</v>
      </c>
      <c r="I40" s="532">
        <f>IF(H40=0,"-",IF(ABS(F40/H40-1)&gt;2,"-",IF(AND(F40&gt;=0,H40&gt;0),(F40-H40)/H40,IF(AND(F40&lt;=0,H40&lt;0),-(F40-H40)/H40,IF(AND(F40&lt;0,H40&gt;0),"-",IF(AND(F40&gt;0,H40&lt;0),"-"))))))</f>
        <v>0.24400680082040477</v>
      </c>
      <c r="J40" s="530">
        <f>'[12]YTD'!$B$43/1000</f>
        <v>9.56764761</v>
      </c>
      <c r="K40" s="531">
        <f>'[12]YTD'!$C$43/1000</f>
        <v>10.13495596</v>
      </c>
      <c r="L40" s="532">
        <f>IF(ABS(K40/J40-1)&gt;2,"-",IF(J40=0,"-",IF(AND(K40&gt;=0,J40&gt;0),(K40-J40)/J40,IF(AND(K40&lt;=0,J40&lt;0),-(K40-J40)/J40,IF(AND(K40&lt;0,J40&gt;0),"-",IF(AND(K40&gt;0,J40&lt;0),"-"))))))</f>
        <v>0.0592944444783956</v>
      </c>
    </row>
    <row r="41" ht="12.75">
      <c r="D41" s="339"/>
    </row>
    <row r="42" ht="12.75">
      <c r="D42" s="339"/>
    </row>
    <row r="43" ht="12.75">
      <c r="D43" s="339"/>
    </row>
    <row r="45" spans="4:9" ht="13.5">
      <c r="D45" s="339"/>
      <c r="E45" s="339"/>
      <c r="F45" s="339"/>
      <c r="G45" s="376"/>
      <c r="H45" s="791"/>
      <c r="I45" s="791"/>
    </row>
    <row r="46" spans="4:9" ht="13.5">
      <c r="D46" s="339"/>
      <c r="E46" s="392"/>
      <c r="F46" s="392"/>
      <c r="G46" s="393"/>
      <c r="H46" s="392"/>
      <c r="I46" s="393"/>
    </row>
    <row r="47" spans="4:9" ht="13.5">
      <c r="D47" s="417"/>
      <c r="E47" s="417"/>
      <c r="F47" s="417"/>
      <c r="G47" s="421"/>
      <c r="H47" s="417"/>
      <c r="I47" s="421"/>
    </row>
    <row r="48" spans="4:9" ht="13.5">
      <c r="D48" s="339"/>
      <c r="E48" s="339"/>
      <c r="F48" s="339"/>
      <c r="G48" s="376"/>
      <c r="H48" s="339"/>
      <c r="I48" s="376"/>
    </row>
    <row r="49" spans="4:9" ht="13.5">
      <c r="D49" s="339"/>
      <c r="E49" s="339"/>
      <c r="F49" s="339"/>
      <c r="G49" s="376"/>
      <c r="H49" s="339"/>
      <c r="I49" s="376"/>
    </row>
    <row r="50" spans="4:9" ht="13.5">
      <c r="D50" s="388"/>
      <c r="E50" s="339"/>
      <c r="F50" s="339"/>
      <c r="G50" s="376"/>
      <c r="H50" s="339"/>
      <c r="I50" s="376"/>
    </row>
    <row r="51" spans="4:9" ht="13.5">
      <c r="D51" s="417"/>
      <c r="E51" s="417"/>
      <c r="F51" s="417"/>
      <c r="G51" s="421"/>
      <c r="H51" s="417"/>
      <c r="I51" s="421"/>
    </row>
    <row r="52" spans="4:9" ht="13.5">
      <c r="D52" s="339"/>
      <c r="E52" s="339"/>
      <c r="F52" s="339"/>
      <c r="G52" s="376"/>
      <c r="H52" s="339"/>
      <c r="I52" s="376"/>
    </row>
    <row r="53" spans="4:9" ht="13.5">
      <c r="D53" s="388"/>
      <c r="E53" s="339"/>
      <c r="F53" s="339"/>
      <c r="G53" s="376"/>
      <c r="H53" s="339"/>
      <c r="I53" s="376"/>
    </row>
    <row r="54" spans="4:9" ht="13.5">
      <c r="D54" s="339"/>
      <c r="E54" s="339"/>
      <c r="F54" s="339"/>
      <c r="G54" s="376"/>
      <c r="H54" s="339"/>
      <c r="I54" s="376"/>
    </row>
    <row r="55" spans="4:9" ht="13.5">
      <c r="D55" s="388"/>
      <c r="E55" s="339"/>
      <c r="F55" s="339"/>
      <c r="G55" s="376"/>
      <c r="H55" s="339"/>
      <c r="I55" s="376"/>
    </row>
    <row r="56" spans="4:9" ht="13.5">
      <c r="D56" s="417"/>
      <c r="E56" s="417"/>
      <c r="F56" s="417"/>
      <c r="G56" s="421"/>
      <c r="H56" s="417"/>
      <c r="I56" s="421"/>
    </row>
    <row r="57" spans="4:9" ht="13.5">
      <c r="D57" s="339"/>
      <c r="E57" s="339"/>
      <c r="F57" s="339"/>
      <c r="G57" s="376"/>
      <c r="H57" s="339"/>
      <c r="I57" s="376"/>
    </row>
    <row r="58" spans="4:9" ht="13.5">
      <c r="D58" s="339"/>
      <c r="E58" s="339"/>
      <c r="F58" s="339"/>
      <c r="G58" s="376"/>
      <c r="H58" s="339"/>
      <c r="I58" s="376"/>
    </row>
    <row r="59" spans="4:9" ht="13.5">
      <c r="D59" s="339"/>
      <c r="E59" s="339"/>
      <c r="F59" s="339"/>
      <c r="G59" s="376"/>
      <c r="H59" s="339"/>
      <c r="I59" s="376"/>
    </row>
    <row r="60" spans="4:9" ht="13.5">
      <c r="D60" s="339"/>
      <c r="E60" s="339"/>
      <c r="F60" s="339"/>
      <c r="G60" s="376"/>
      <c r="H60" s="339"/>
      <c r="I60" s="376"/>
    </row>
    <row r="61" spans="4:9" ht="13.5">
      <c r="D61" s="339"/>
      <c r="E61" s="339"/>
      <c r="F61" s="339"/>
      <c r="G61" s="376"/>
      <c r="H61" s="339"/>
      <c r="I61" s="376"/>
    </row>
    <row r="62" spans="4:9" ht="13.5">
      <c r="D62" s="339"/>
      <c r="E62" s="339"/>
      <c r="F62" s="339"/>
      <c r="G62" s="376"/>
      <c r="H62" s="339"/>
      <c r="I62" s="376"/>
    </row>
    <row r="63" spans="4:9" ht="13.5">
      <c r="D63" s="339"/>
      <c r="E63" s="339"/>
      <c r="F63" s="339"/>
      <c r="G63" s="376"/>
      <c r="H63" s="339"/>
      <c r="I63" s="376"/>
    </row>
    <row r="64" spans="4:9" ht="13.5">
      <c r="D64" s="339"/>
      <c r="E64" s="339"/>
      <c r="F64" s="339"/>
      <c r="G64" s="376"/>
      <c r="H64" s="339"/>
      <c r="I64" s="376"/>
    </row>
    <row r="65" spans="4:9" ht="13.5">
      <c r="D65" s="339"/>
      <c r="E65" s="339"/>
      <c r="F65" s="339"/>
      <c r="G65" s="376"/>
      <c r="H65" s="339"/>
      <c r="I65" s="376"/>
    </row>
    <row r="66" spans="4:9" ht="13.5">
      <c r="D66" s="339"/>
      <c r="E66" s="339"/>
      <c r="F66" s="339"/>
      <c r="G66" s="376"/>
      <c r="H66" s="339"/>
      <c r="I66" s="376"/>
    </row>
    <row r="67" spans="4:9" ht="13.5">
      <c r="D67" s="339"/>
      <c r="E67" s="339"/>
      <c r="F67" s="339"/>
      <c r="G67" s="376"/>
      <c r="H67" s="339"/>
      <c r="I67" s="376"/>
    </row>
    <row r="68" spans="4:9" ht="13.5">
      <c r="D68" s="339"/>
      <c r="E68" s="339"/>
      <c r="F68" s="339"/>
      <c r="G68" s="376"/>
      <c r="H68" s="339"/>
      <c r="I68" s="376"/>
    </row>
    <row r="69" spans="4:9" ht="13.5">
      <c r="D69" s="339"/>
      <c r="E69" s="339"/>
      <c r="F69" s="339"/>
      <c r="G69" s="376"/>
      <c r="H69" s="339"/>
      <c r="I69" s="376"/>
    </row>
    <row r="70" spans="4:9" ht="13.5">
      <c r="D70" s="339"/>
      <c r="E70" s="339"/>
      <c r="F70" s="339"/>
      <c r="G70" s="376"/>
      <c r="H70" s="339"/>
      <c r="I70" s="376"/>
    </row>
    <row r="71" spans="4:9" ht="13.5">
      <c r="D71" s="339"/>
      <c r="E71" s="339"/>
      <c r="F71" s="339"/>
      <c r="G71" s="376"/>
      <c r="H71" s="339"/>
      <c r="I71" s="376"/>
    </row>
    <row r="72" spans="4:9" ht="13.5">
      <c r="D72" s="339"/>
      <c r="E72" s="339"/>
      <c r="F72" s="339"/>
      <c r="G72" s="376"/>
      <c r="H72" s="339"/>
      <c r="I72" s="376"/>
    </row>
    <row r="73" spans="4:9" ht="13.5">
      <c r="D73" s="339"/>
      <c r="E73" s="339"/>
      <c r="F73" s="339"/>
      <c r="G73" s="376"/>
      <c r="H73" s="339"/>
      <c r="I73" s="376"/>
    </row>
    <row r="74" spans="4:9" ht="13.5">
      <c r="D74" s="339"/>
      <c r="E74" s="339"/>
      <c r="F74" s="339"/>
      <c r="G74" s="376"/>
      <c r="H74" s="339"/>
      <c r="I74" s="376"/>
    </row>
  </sheetData>
  <sheetProtection/>
  <mergeCells count="3">
    <mergeCell ref="H20:I20"/>
    <mergeCell ref="H45:I45"/>
    <mergeCell ref="D20:E20"/>
  </mergeCells>
  <printOptions/>
  <pageMargins left="0.17" right="0.19" top="0.32" bottom="0.27" header="0.18" footer="0.2"/>
  <pageSetup fitToHeight="1" fitToWidth="1" horizontalDpi="600" verticalDpi="600" orientation="portrait" paperSize="9" r:id="rId2"/>
  <ignoredErrors>
    <ignoredError sqref="I39 G4 G33 I36 I34 I37 I40 I15:I16 I4 I38 I28 L38 G28:G32 G34:G39 I33 G15 G8:G14 G16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62"/>
  <sheetViews>
    <sheetView showGridLines="0" zoomScalePageLayoutView="0" workbookViewId="0" topLeftCell="C1">
      <selection activeCell="N7" sqref="N7"/>
    </sheetView>
  </sheetViews>
  <sheetFormatPr defaultColWidth="9.140625" defaultRowHeight="13.5" outlineLevelRow="1"/>
  <cols>
    <col min="1" max="1" width="9.140625" style="2" customWidth="1"/>
    <col min="2" max="2" width="12.7109375" style="2" customWidth="1"/>
    <col min="3" max="3" width="9.140625" style="2" customWidth="1"/>
    <col min="4" max="4" width="48.8515625" style="2" customWidth="1"/>
    <col min="5" max="6" width="11.57421875" style="2" customWidth="1"/>
    <col min="7" max="7" width="9.00390625" style="4" customWidth="1"/>
    <col min="8" max="8" width="11.57421875" style="2" customWidth="1"/>
    <col min="9" max="9" width="9.00390625" style="4" customWidth="1"/>
    <col min="10" max="10" width="10.7109375" style="2" customWidth="1"/>
    <col min="11" max="16384" width="9.140625" style="2" customWidth="1"/>
  </cols>
  <sheetData>
    <row r="1" spans="1:3" ht="12.75">
      <c r="A1" s="1" t="s">
        <v>57</v>
      </c>
      <c r="B1" s="1" t="s">
        <v>60</v>
      </c>
      <c r="C1" s="1"/>
    </row>
    <row r="2" spans="1:3" ht="12.75">
      <c r="A2" s="5" t="s">
        <v>72</v>
      </c>
      <c r="B2" s="6"/>
      <c r="C2" s="7"/>
    </row>
    <row r="3" spans="1:12" ht="12.75">
      <c r="A3" s="9" t="s">
        <v>56</v>
      </c>
      <c r="B3" s="10">
        <v>52.71</v>
      </c>
      <c r="C3" s="11">
        <v>1</v>
      </c>
      <c r="D3" s="74" t="s">
        <v>49</v>
      </c>
      <c r="E3" s="155" t="str">
        <f>'SNC Income Statement'!C3</f>
        <v>2T13(R)</v>
      </c>
      <c r="F3" s="171" t="str">
        <f>'SNC Income Statement'!D3</f>
        <v>2T14</v>
      </c>
      <c r="G3" s="112" t="str">
        <f>'SNC Income Statement'!E3</f>
        <v>∆ 14/13</v>
      </c>
      <c r="H3" s="155" t="str">
        <f>'SNC Income Statement'!F3</f>
        <v>1T14</v>
      </c>
      <c r="I3" s="156" t="str">
        <f>'SNC Income Statement'!G3</f>
        <v>q.o.q.</v>
      </c>
      <c r="J3" s="194" t="str">
        <f>'SNC Income Statement'!H3</f>
        <v>1S13(R)</v>
      </c>
      <c r="K3" s="171" t="str">
        <f>'SNC Income Statement'!I3</f>
        <v>1S14</v>
      </c>
      <c r="L3" s="112" t="str">
        <f>'SNC Income Statement'!J3</f>
        <v>∆ 14/13</v>
      </c>
    </row>
    <row r="4" spans="1:12" ht="15">
      <c r="A4" s="13"/>
      <c r="B4" s="14"/>
      <c r="C4" s="15"/>
      <c r="D4" s="157" t="s">
        <v>96</v>
      </c>
      <c r="E4" s="158">
        <f>'[7]Quarter'!$AQ$5</f>
        <v>34994.4559139785</v>
      </c>
      <c r="F4" s="185">
        <f>'[7]Quarter'!$AU$5</f>
        <v>31620.029390681</v>
      </c>
      <c r="G4" s="151">
        <f>IF(E4=0,"-",IF(ABS(F4/E4-1)&gt;2,"-",IF(AND(F4&gt;=0,E4&gt;0),(F4-E4)/E4,IF(AND(F4&lt;=0,E4&lt;0),-(F4-E4)/E4,IF(AND(F4&lt;0,E4&gt;0),"-",IF(AND(F4&gt;0,E4&lt;0),"-"))))))</f>
        <v>-0.0964274607267029</v>
      </c>
      <c r="H4" s="158">
        <f>'[7]Quarter'!$AT$5</f>
        <v>35233.975985663084</v>
      </c>
      <c r="I4" s="159">
        <f>IF(H4=0,"-",IF(ABS(F4/H4-1)&gt;2,"-",IF(AND(F4&gt;=0,H4&gt;0),(F4-H4)/H4,IF(AND(F4&lt;=0,H4&lt;0),-(F4-H4)/H4,IF(AND(F4&lt;0,H4&gt;0),"-",IF(AND(F4&gt;0,H4&lt;0),"-"))))))</f>
        <v>-0.1025699341014656</v>
      </c>
      <c r="J4" s="158">
        <f>'[7]YTD'!$P$5</f>
        <v>34043.408230926776</v>
      </c>
      <c r="K4" s="185">
        <f>'[7]YTD'!$Q$5</f>
        <v>32972.77707373272</v>
      </c>
      <c r="L4" s="151">
        <f>IF(J4=0,"-",IF(ABS(K4/J4-1)&gt;2,"-",IF(AND(K4&gt;=0,J4&gt;0),(K4-J4)/J4,IF(AND(K4&lt;=0,J4&lt;0),-(K4-J4)/J4,IF(AND(K4&lt;0,J4&gt;0),"-",IF(AND(K4&gt;0,J4&lt;0),"-"))))))</f>
        <v>-0.03144900034484318</v>
      </c>
    </row>
    <row r="5" spans="1:13" ht="12.75">
      <c r="A5" s="16"/>
      <c r="B5" s="16"/>
      <c r="C5" s="16"/>
      <c r="D5" s="89" t="s">
        <v>104</v>
      </c>
      <c r="E5" s="86">
        <f>'[7]Quarter'!$AQ$6</f>
        <v>0.10714386776426214</v>
      </c>
      <c r="F5" s="184">
        <f>'[7]Quarter'!$AU$6</f>
        <v>0.10662867599711781</v>
      </c>
      <c r="G5" s="227">
        <f>(F5-E5)*100</f>
        <v>-0.051519176714433235</v>
      </c>
      <c r="H5" s="86">
        <f>'[7]Quarter'!$AT$6</f>
        <v>0.08792458519372076</v>
      </c>
      <c r="I5" s="227">
        <f>(F5-H5)*100</f>
        <v>1.870409080339705</v>
      </c>
      <c r="J5" s="86">
        <f>'[7]YTD'!$P$6</f>
        <v>0.10718044184604444</v>
      </c>
      <c r="K5" s="169">
        <f>'[7]YTD'!$Q$6</f>
        <v>0.09267580978400788</v>
      </c>
      <c r="L5" s="227">
        <f>(K5-J5)*100</f>
        <v>-1.450463206203656</v>
      </c>
      <c r="M5" s="200"/>
    </row>
    <row r="6" spans="1:13" ht="15">
      <c r="A6" s="16"/>
      <c r="B6" s="16"/>
      <c r="C6" s="16"/>
      <c r="D6" s="154" t="s">
        <v>105</v>
      </c>
      <c r="E6" s="254">
        <f>'[7]Quarter'!$AQ$7</f>
        <v>4.4</v>
      </c>
      <c r="F6" s="245">
        <f>'[7]Quarter'!$AU$7</f>
        <v>5.3</v>
      </c>
      <c r="G6" s="229">
        <f>IF(E6=0,"-",IF(ABS(F6/E6-1)&gt;2,"-",IF(AND(F6&gt;=0,E6&gt;0),(F6-E6)/E6,IF(AND(F6&lt;=0,E6&lt;0),-(F6-E6)/E6,IF(AND(F6&lt;0,E6&gt;0),"-",IF(AND(F6&gt;0,E6&lt;0),"-"))))))</f>
        <v>0.20454545454545442</v>
      </c>
      <c r="H6" s="254" t="str">
        <f>'[7]Quarter'!$AT$7</f>
        <v>n.a</v>
      </c>
      <c r="I6" s="255" t="s">
        <v>108</v>
      </c>
      <c r="J6" s="232">
        <f>'[7]YTD'!$P$7</f>
        <v>4.4</v>
      </c>
      <c r="K6" s="245">
        <f>'[7]YTD'!$Q$7</f>
        <v>5.4</v>
      </c>
      <c r="L6" s="229">
        <f>IF(J6=0,"-",IF(ABS(K6/J6-1)&gt;2,"-",IF(AND(K6&gt;=0,J6&gt;0),(K6-J6)/J6,IF(AND(K6&lt;=0,J6&lt;0),-(K6-J6)/J6,IF(AND(K6&lt;0,J6&gt;0),"-",IF(AND(K6&gt;0,J6&lt;0),"-"))))))</f>
        <v>0.22727272727272727</v>
      </c>
      <c r="M6" s="200"/>
    </row>
    <row r="7" spans="1:12" ht="16.5" customHeight="1">
      <c r="A7" s="16"/>
      <c r="B7" s="16"/>
      <c r="C7" s="16"/>
      <c r="D7" s="90"/>
      <c r="E7" s="74"/>
      <c r="F7" s="74"/>
      <c r="G7" s="91"/>
      <c r="H7" s="255" t="s">
        <v>108</v>
      </c>
      <c r="I7" s="91"/>
      <c r="J7" s="74"/>
      <c r="K7" s="74"/>
      <c r="L7" s="91"/>
    </row>
    <row r="8" spans="1:9" ht="12.75">
      <c r="A8" s="16"/>
      <c r="B8" s="16"/>
      <c r="C8" s="16"/>
      <c r="D8" s="90"/>
      <c r="E8" s="74"/>
      <c r="F8" s="74"/>
      <c r="G8" s="91"/>
      <c r="H8" s="74"/>
      <c r="I8" s="91"/>
    </row>
    <row r="9" spans="1:9" ht="12.75">
      <c r="A9" s="16"/>
      <c r="B9" s="16"/>
      <c r="C9" s="16"/>
      <c r="D9" s="92"/>
      <c r="E9" s="17"/>
      <c r="F9" s="34"/>
      <c r="G9" s="8"/>
      <c r="H9" s="17"/>
      <c r="I9" s="8"/>
    </row>
    <row r="10" spans="1:3" ht="12.75">
      <c r="A10" s="16"/>
      <c r="B10" s="16"/>
      <c r="C10" s="16"/>
    </row>
    <row r="11" spans="1:9" ht="14.25" customHeight="1">
      <c r="A11" s="16"/>
      <c r="B11" s="16"/>
      <c r="C11" s="16"/>
      <c r="D11" s="795" t="s">
        <v>0</v>
      </c>
      <c r="E11" s="795"/>
      <c r="H11" s="793"/>
      <c r="I11" s="793"/>
    </row>
    <row r="12" spans="4:12" ht="14.25" customHeight="1">
      <c r="D12" s="8" t="s">
        <v>84</v>
      </c>
      <c r="E12" s="160" t="str">
        <f>'SNC Income Statement'!C3</f>
        <v>2T13(R)</v>
      </c>
      <c r="F12" s="171" t="str">
        <f>'SNC Income Statement'!D3</f>
        <v>2T14</v>
      </c>
      <c r="G12" s="112" t="str">
        <f>'SNC Income Statement'!E3</f>
        <v>∆ 14/13</v>
      </c>
      <c r="H12" s="160" t="str">
        <f>'SNC Income Statement'!F3</f>
        <v>1T14</v>
      </c>
      <c r="I12" s="112" t="str">
        <f>'SNC Income Statement'!G3</f>
        <v>q.o.q.</v>
      </c>
      <c r="J12" s="194" t="str">
        <f>'SNC Income Statement'!H3</f>
        <v>1S13(R)</v>
      </c>
      <c r="K12" s="171" t="str">
        <f>'SNC Income Statement'!I3</f>
        <v>1S14</v>
      </c>
      <c r="L12" s="112" t="str">
        <f>'SNC Income Statement'!J3</f>
        <v>∆ 14/13</v>
      </c>
    </row>
    <row r="13" spans="4:12" ht="14.25" customHeight="1">
      <c r="D13" s="142" t="s">
        <v>1</v>
      </c>
      <c r="E13" s="161">
        <f>'[6]Quarter'!$B$7/1000</f>
        <v>6.058688683500002</v>
      </c>
      <c r="F13" s="186">
        <f>'[6]Quarter'!$C$7/1000</f>
        <v>4.9005042979999995</v>
      </c>
      <c r="G13" s="143">
        <f aca="true" t="shared" si="0" ref="G13:G24">IF(E13=0,"-",IF(ABS(F13/E13-1)&gt;2,"-",IF(AND(F13&gt;=0,E13&gt;0),(F13-E13)/E13,IF(AND(F13&lt;=0,E13&lt;0),-(F13-E13)/E13,IF(AND(F13&lt;0,E13&gt;0),"-",IF(AND(F13&gt;0,E13&lt;0),"-"))))))</f>
        <v>-0.19116090065068975</v>
      </c>
      <c r="H13" s="161">
        <f>'[6]Quarter'!$D$7/1000</f>
        <v>4.410770666999999</v>
      </c>
      <c r="I13" s="143">
        <f>IF(H13=0,"-",IF(ABS(F13/H13-1)&gt;2,"-",IF(AND(F13&gt;=0,H13&gt;0),(F13-H13)/H13,IF(AND(F13&lt;=0,H13&lt;0),-(F13-H13)/H13,IF(AND(F13&lt;0,H13&gt;0),"-",IF(AND(F13&gt;0,H13&lt;0),"-"))))))</f>
        <v>0.11103130676551247</v>
      </c>
      <c r="J13" s="161">
        <f>'[6]YTD'!$B$7/1000</f>
        <v>11.0296925535</v>
      </c>
      <c r="K13" s="186">
        <f>'[6]YTD'!$C$7/1000</f>
        <v>9.311274964999999</v>
      </c>
      <c r="L13" s="143">
        <f>IF(J13=0,"-",IF(ABS(K13/J13-1)&gt;2,"-",IF(AND(K13&gt;=0,J13&gt;0),(K13-J13)/J13,IF(AND(K13&lt;=0,J13&lt;0),-(K13-J13)/J13,IF(AND(K13&lt;0,J13&gt;0),"-",IF(AND(K13&gt;0,J13&lt;0),"-"))))))</f>
        <v>-0.155799228325245</v>
      </c>
    </row>
    <row r="14" spans="4:12" ht="14.25" customHeight="1">
      <c r="D14" s="2" t="s">
        <v>97</v>
      </c>
      <c r="E14" s="77">
        <f>'[6]Quarter'!$B$8/1000</f>
        <v>2.616003223500001</v>
      </c>
      <c r="F14" s="187">
        <f>'[6]Quarter'!$C$8/1000</f>
        <v>2.2452969580000004</v>
      </c>
      <c r="G14" s="73">
        <f t="shared" si="0"/>
        <v>-0.14170711342015296</v>
      </c>
      <c r="H14" s="77">
        <f>'[6]Quarter'!$D$8/1000</f>
        <v>1.9446783570000001</v>
      </c>
      <c r="I14" s="73">
        <f aca="true" t="shared" si="1" ref="I14:I22">IF(H14=0,"-",IF(ABS(F14/H14-1)&gt;2,"-",IF(AND(F14&gt;=0,H14&gt;0),(F14-H14)/H14,IF(AND(F14&lt;=0,H14&lt;0),-(F14-H14)/H14,IF(AND(F14&lt;0,H14&gt;0),"-",IF(AND(F14&gt;0,H14&lt;0),"-"))))))</f>
        <v>0.15458525566343836</v>
      </c>
      <c r="J14" s="77">
        <f>'[6]YTD'!$B$8/1000</f>
        <v>4.689260033500001</v>
      </c>
      <c r="K14" s="187">
        <f>'[6]YTD'!$C$8/1000</f>
        <v>4.189975315000001</v>
      </c>
      <c r="L14" s="73">
        <f>IF(J14=0,"-",IF(ABS(K14/J14-1)&gt;2,"-",IF(AND(K14&gt;=0,J14&gt;0),(K14-J14)/J14,IF(AND(K14&lt;=0,J14&lt;0),-(K14-J14)/J14,IF(AND(K14&lt;0,J14&gt;0),"-",IF(AND(K14&gt;0,J14&lt;0),"-"))))))</f>
        <v>-0.10647409504551207</v>
      </c>
    </row>
    <row r="15" spans="4:12" ht="14.25" customHeight="1">
      <c r="D15" s="2" t="s">
        <v>32</v>
      </c>
      <c r="E15" s="77">
        <f>'[6]Quarter'!$B$9/1000</f>
        <v>2.4408844700000007</v>
      </c>
      <c r="F15" s="187">
        <f>'[6]Quarter'!$C$9/1000</f>
        <v>2.14951775</v>
      </c>
      <c r="G15" s="73">
        <f t="shared" si="0"/>
        <v>-0.11936932025299865</v>
      </c>
      <c r="H15" s="77">
        <f>'[6]Quarter'!$D$9/1000</f>
        <v>2.0212999199999993</v>
      </c>
      <c r="I15" s="73">
        <f t="shared" si="1"/>
        <v>0.06343335233496698</v>
      </c>
      <c r="J15" s="77">
        <f>'[6]YTD'!$B$9/1000</f>
        <v>4.721873860000001</v>
      </c>
      <c r="K15" s="187">
        <f>'[6]YTD'!$C$9/1000</f>
        <v>4.170817669999999</v>
      </c>
      <c r="L15" s="73">
        <f>IF(J15=0,"-",IF(ABS(K15/J15-1)&gt;2,"-",IF(AND(K15&gt;=0,J15&gt;0),(K15-J15)/J15,IF(AND(K15&lt;=0,J15&lt;0),-(K15-J15)/J15,IF(AND(K15&lt;0,J15&gt;0),"-",IF(AND(K15&gt;0,J15&lt;0),"-"))))))</f>
        <v>-0.11670286126618432</v>
      </c>
    </row>
    <row r="16" spans="4:12" ht="14.25" customHeight="1">
      <c r="D16" s="2" t="s">
        <v>101</v>
      </c>
      <c r="E16" s="77">
        <f>'[6]Quarter'!$B$10/1000</f>
        <v>-0.00403171</v>
      </c>
      <c r="F16" s="187">
        <f>'[6]Quarter'!$C$10/1000</f>
        <v>0</v>
      </c>
      <c r="G16" s="73">
        <f t="shared" si="0"/>
        <v>1</v>
      </c>
      <c r="H16" s="77">
        <f>'[6]Quarter'!$D$10/1000</f>
        <v>-0.00309592</v>
      </c>
      <c r="I16" s="73">
        <f>IF(H16=0,"-",IF(ABS(F16/H16-1)&gt;2,"-",IF(AND(F16&gt;=0,H16&gt;0),(F16-H16)/H16,IF(AND(F16&lt;=0,H16&lt;0),-(F16-H16)/H16,IF(AND(F16&lt;0,H16&gt;0),"-",IF(AND(F16&gt;0,H16&lt;0),"-"))))))</f>
        <v>1</v>
      </c>
      <c r="J16" s="77">
        <f>'[6]YTD'!$B$10/1000</f>
        <v>-0.00403171</v>
      </c>
      <c r="K16" s="187">
        <f>'[6]YTD'!$C$10/1000</f>
        <v>-0.00309592</v>
      </c>
      <c r="L16" s="73">
        <f>IF(J16=0,"-",IF(ABS(K16/J16-1)&gt;2,"-",IF(AND(K16&gt;=0,J16&gt;0),(K16-J16)/J16,IF(AND(K16&lt;=0,J16&lt;0),-(K16-J16)/J16,IF(AND(K16&lt;0,J16&gt;0),"-",IF(AND(K16&gt;0,J16&lt;0),"-"))))))</f>
        <v>0.23210746804705698</v>
      </c>
    </row>
    <row r="17" spans="4:12" ht="14.25" customHeight="1">
      <c r="D17" s="2" t="s">
        <v>33</v>
      </c>
      <c r="E17" s="77">
        <f>'[6]Quarter'!$B$11/1000</f>
        <v>1.0058327000000002</v>
      </c>
      <c r="F17" s="187">
        <f>'[6]Quarter'!$C$11/1000</f>
        <v>0.5056895899999999</v>
      </c>
      <c r="G17" s="73">
        <f t="shared" si="0"/>
        <v>-0.4972428416773487</v>
      </c>
      <c r="H17" s="77">
        <f>'[6]Quarter'!$D$11/1000</f>
        <v>0.44788830999999996</v>
      </c>
      <c r="I17" s="73">
        <f t="shared" si="1"/>
        <v>0.12905288820777652</v>
      </c>
      <c r="J17" s="77">
        <f>'[6]YTD'!$B$11/1000</f>
        <v>1.6225903700000004</v>
      </c>
      <c r="K17" s="187">
        <f>'[6]YTD'!$C$11/1000</f>
        <v>0.9535778999999999</v>
      </c>
      <c r="L17" s="73">
        <f aca="true" t="shared" si="2" ref="L17:L22">IF(J17=0,"-",IF(ABS(K17/J17-1)&gt;2,"-",IF(AND(K17&gt;=0,J17&gt;0),(K17-J17)/J17,IF(AND(K17&lt;=0,J17&lt;0),-(K17-J17)/J17,IF(AND(K17&lt;0,J17&gt;0),"-",IF(AND(K17&gt;0,J17&lt;0),"-"))))))</f>
        <v>-0.41231137714690147</v>
      </c>
    </row>
    <row r="18" spans="4:12" ht="14.25" customHeight="1">
      <c r="D18" s="142" t="s">
        <v>10</v>
      </c>
      <c r="E18" s="161">
        <f>'[6]Quarter'!$B$12/1000</f>
        <v>0.14532393100000002</v>
      </c>
      <c r="F18" s="186">
        <f>'[6]Quarter'!$C$12/1000</f>
        <v>0.115462625</v>
      </c>
      <c r="G18" s="143">
        <f t="shared" si="0"/>
        <v>-0.20548099541843534</v>
      </c>
      <c r="H18" s="161">
        <f>'[6]Quarter'!$D$12/1000</f>
        <v>0.04086153999999999</v>
      </c>
      <c r="I18" s="143">
        <f t="shared" si="1"/>
        <v>1.825704195191861</v>
      </c>
      <c r="J18" s="161">
        <f>'[6]YTD'!$B$12/1000</f>
        <v>0.21495498150000003</v>
      </c>
      <c r="K18" s="186">
        <f>'[6]YTD'!$C$12/1000</f>
        <v>0.156324165</v>
      </c>
      <c r="L18" s="143">
        <f t="shared" si="2"/>
        <v>-0.27275858456902075</v>
      </c>
    </row>
    <row r="19" spans="4:12" ht="14.25" customHeight="1">
      <c r="D19" s="79" t="s">
        <v>13</v>
      </c>
      <c r="E19" s="161">
        <f>SUM(E20:E22)</f>
        <v>6.738741698000001</v>
      </c>
      <c r="F19" s="186">
        <f>SUM(F20:F22)</f>
        <v>5.1916599235000005</v>
      </c>
      <c r="G19" s="143">
        <f t="shared" si="0"/>
        <v>-0.2295802159858955</v>
      </c>
      <c r="H19" s="161">
        <f>SUM(H20:H22)</f>
        <v>4.994074991</v>
      </c>
      <c r="I19" s="143">
        <f t="shared" si="1"/>
        <v>0.03956386975687702</v>
      </c>
      <c r="J19" s="161">
        <f>SUM(J20:J22)</f>
        <v>12.5758025865</v>
      </c>
      <c r="K19" s="186">
        <f>SUM(K20:K22)</f>
        <v>10.1857349145</v>
      </c>
      <c r="L19" s="143">
        <f t="shared" si="2"/>
        <v>-0.1900528936869377</v>
      </c>
    </row>
    <row r="20" spans="4:12" ht="14.25" customHeight="1">
      <c r="D20" s="138" t="s">
        <v>14</v>
      </c>
      <c r="E20" s="163">
        <f>'[6]Quarter'!$B$15/1000</f>
        <v>2.4405923265000005</v>
      </c>
      <c r="F20" s="189">
        <f>'[6]Quarter'!$C$15/1000</f>
        <v>2.086913735</v>
      </c>
      <c r="G20" s="141">
        <f t="shared" si="0"/>
        <v>-0.1449150633064569</v>
      </c>
      <c r="H20" s="163">
        <f>'[6]Quarter'!$D$15/1000</f>
        <v>1.9968095559999999</v>
      </c>
      <c r="I20" s="151">
        <f t="shared" si="1"/>
        <v>0.04512407241304294</v>
      </c>
      <c r="J20" s="163">
        <f>'[6]YTD'!$B$15/1000</f>
        <v>4.7656154395</v>
      </c>
      <c r="K20" s="189">
        <f>'[6]YTD'!$C$15/1000</f>
        <v>4.083723291</v>
      </c>
      <c r="L20" s="141">
        <f t="shared" si="2"/>
        <v>-0.1430858526368093</v>
      </c>
    </row>
    <row r="21" spans="4:12" ht="14.25" customHeight="1">
      <c r="D21" s="58" t="s">
        <v>90</v>
      </c>
      <c r="E21" s="75">
        <f>('[6]Quarter'!$B$14+'[6]Quarter'!$B$16)/1000</f>
        <v>2.1642824700000003</v>
      </c>
      <c r="F21" s="182">
        <f>('[6]Quarter'!$C$14+'[6]Quarter'!$C$16)/1000</f>
        <v>1.497073775</v>
      </c>
      <c r="G21" s="19">
        <f t="shared" si="0"/>
        <v>-0.3082817073318531</v>
      </c>
      <c r="H21" s="75">
        <f>('[6]Quarter'!$D$14+'[6]Quarter'!$D$16)/1000</f>
        <v>1.24700992</v>
      </c>
      <c r="I21" s="19">
        <f t="shared" si="1"/>
        <v>0.2005307664272631</v>
      </c>
      <c r="J21" s="75">
        <f>('[6]YTD'!$B$14+'[6]YTD'!$B$16)/1000</f>
        <v>3.5993898200000003</v>
      </c>
      <c r="K21" s="182">
        <f>('[6]YTD'!$C$14+'[6]YTD'!$C$16)/1000</f>
        <v>2.744083695</v>
      </c>
      <c r="L21" s="19">
        <f t="shared" si="2"/>
        <v>-0.2376253108922779</v>
      </c>
    </row>
    <row r="22" spans="4:12" ht="14.25" customHeight="1">
      <c r="D22" s="144" t="s">
        <v>91</v>
      </c>
      <c r="E22" s="164">
        <f>('[6]Quarter'!$B$17+'[6]Quarter'!$B$18+'[6]Quarter'!$B$19+'[6]Quarter'!$B$20)/1000</f>
        <v>2.1338669015000002</v>
      </c>
      <c r="F22" s="190">
        <f>('[6]Quarter'!$C$17+'[6]Quarter'!$C$18+'[6]Quarter'!$C$19+'[6]Quarter'!$C$20)/1000</f>
        <v>1.6076724135000002</v>
      </c>
      <c r="G22" s="137">
        <f t="shared" si="0"/>
        <v>-0.246591991107839</v>
      </c>
      <c r="H22" s="164">
        <f>('[6]Quarter'!$D$17+'[6]Quarter'!$D$18+'[6]Quarter'!$D$19+'[6]Quarter'!$D$20)/1000</f>
        <v>1.7502555149999999</v>
      </c>
      <c r="I22" s="137">
        <f t="shared" si="1"/>
        <v>-0.0814641635338596</v>
      </c>
      <c r="J22" s="164">
        <f>('[6]YTD'!$B$17+'[6]YTD'!$B$18+'[6]YTD'!$B$19+'[6]YTD'!$B$20)/1000</f>
        <v>4.210797327</v>
      </c>
      <c r="K22" s="190">
        <f>('[6]YTD'!$C$17+'[6]YTD'!$C$18+'[6]YTD'!$C$19+'[6]YTD'!$C$20)/1000</f>
        <v>3.3579279284999997</v>
      </c>
      <c r="L22" s="137">
        <f t="shared" si="2"/>
        <v>-0.20254344540197344</v>
      </c>
    </row>
    <row r="23" spans="4:12" ht="14.25" customHeight="1" hidden="1">
      <c r="D23" s="79" t="s">
        <v>87</v>
      </c>
      <c r="E23" s="162" t="e">
        <f>+#REF!+E24</f>
        <v>#REF!</v>
      </c>
      <c r="F23" s="188" t="e">
        <f>+#REF!+F24</f>
        <v>#REF!</v>
      </c>
      <c r="G23" s="80" t="e">
        <f t="shared" si="0"/>
        <v>#REF!</v>
      </c>
      <c r="H23" s="162" t="e">
        <f>+#REF!+H24</f>
        <v>#REF!</v>
      </c>
      <c r="I23" s="80" t="e">
        <f>IF(H23=0,"-",IF(ABS(F23/H23-1)&gt;2,"-",IF(AND(F23&gt;=0,H23&gt;0),(F23-H23)/H23,IF(AND(F23&lt;=0,H23&lt;0),-(F23-H23)/H23,IF(AND(F23&lt;0,H23&gt;0),"-",IF(AND(F23&gt;0,H23&lt;0),"-"))))))</f>
        <v>#REF!</v>
      </c>
      <c r="J23" s="162" t="e">
        <f>+#REF!+J24</f>
        <v>#REF!</v>
      </c>
      <c r="K23" s="188" t="e">
        <f>+#REF!+K24</f>
        <v>#REF!</v>
      </c>
      <c r="L23" s="80" t="e">
        <f>IF(J23=0,"-",IF(ABS(K23/J23-1)&gt;2,"-",IF(AND(K23&gt;=0,J23&gt;0),(K23-J23)/J23,IF(AND(K23&lt;=0,J23&lt;0),-(K23-J23)/J23,IF(AND(K23&lt;0,J23&gt;0),"-",IF(AND(K23&gt;0,J23&lt;0),"-"))))))</f>
        <v>#REF!</v>
      </c>
    </row>
    <row r="24" spans="4:12" ht="14.25" customHeight="1">
      <c r="D24" s="146" t="s">
        <v>2</v>
      </c>
      <c r="E24" s="165">
        <f>'[6]Quarter'!$B$24/1000</f>
        <v>-0.5347290834999995</v>
      </c>
      <c r="F24" s="191">
        <f>'[6]Quarter'!$C$24/1000</f>
        <v>-0.1756930005000004</v>
      </c>
      <c r="G24" s="147">
        <f t="shared" si="0"/>
        <v>0.671435487761345</v>
      </c>
      <c r="H24" s="165">
        <f>'[6]Quarter'!$D$24/1000</f>
        <v>-0.5424427840000008</v>
      </c>
      <c r="I24" s="147">
        <f>IF(H24=0,"-",IF(ABS(F24/H24-1)&gt;2,"-",IF(AND(F24&gt;=0,H24&gt;0),(F24-H24)/H24,IF(AND(F24&lt;=0,H24&lt;0),-(F24-H24)/H24,IF(AND(F24&lt;0,H24&gt;0),"-",IF(AND(F24&gt;0,H24&lt;0),"-"))))))</f>
        <v>0.6761077745298201</v>
      </c>
      <c r="J24" s="165">
        <f>'[6]YTD'!$B$24/1000</f>
        <v>-1.3311550515</v>
      </c>
      <c r="K24" s="191">
        <f>'[6]YTD'!$C$24/1000</f>
        <v>-0.7181357845000012</v>
      </c>
      <c r="L24" s="147">
        <f>IF(J24=0,"-",IF(ABS(K24/J24-1)&gt;2,"-",IF(AND(K24&gt;=0,J24&gt;0),(K24-J24)/J24,IF(AND(K24&lt;=0,J24&lt;0),-(K24-J24)/J24,IF(AND(K24&lt;0,J24&gt;0),"-",IF(AND(K24&gt;0,J24&lt;0),"-"))))))</f>
        <v>0.4605168017874579</v>
      </c>
    </row>
    <row r="25" spans="4:13" ht="14.25" customHeight="1">
      <c r="D25" s="144" t="s">
        <v>7</v>
      </c>
      <c r="E25" s="145">
        <f>'[6]Quarter'!$B$25</f>
        <v>-0.08825822078567264</v>
      </c>
      <c r="F25" s="183">
        <f>'[6]Quarter'!$C$25</f>
        <v>-0.035852024570553774</v>
      </c>
      <c r="G25" s="229">
        <f>(F25-E25)*100</f>
        <v>5.240619621511886</v>
      </c>
      <c r="H25" s="145">
        <f>'[6]Quarter'!$D$25</f>
        <v>-0.12298140732148859</v>
      </c>
      <c r="I25" s="229">
        <f>(F25-H25)*100</f>
        <v>8.712938275093482</v>
      </c>
      <c r="J25" s="145">
        <f>'[6]YTD'!$B$25</f>
        <v>-0.12068831883057254</v>
      </c>
      <c r="K25" s="183">
        <f>'[6]YTD'!$C$25</f>
        <v>-0.07712539767103754</v>
      </c>
      <c r="L25" s="229">
        <f>(K25-J25)*100</f>
        <v>4.3562921159535</v>
      </c>
      <c r="M25" s="200"/>
    </row>
    <row r="26" spans="6:12" ht="14.25" customHeight="1">
      <c r="F26" s="192"/>
      <c r="K26" s="192"/>
      <c r="L26" s="4"/>
    </row>
    <row r="27" spans="4:12" ht="14.25" customHeight="1">
      <c r="D27" s="2" t="s">
        <v>95</v>
      </c>
      <c r="E27" s="77">
        <f>'[6]Quarter'!$B$38/1000</f>
        <v>0.08453882</v>
      </c>
      <c r="F27" s="187">
        <f>'[6]Quarter'!$C$38/1000</f>
        <v>0.13237996999999999</v>
      </c>
      <c r="G27" s="73">
        <f>IF(E27=0,"-",IF(ABS(F27/E27-1)&gt;2,"-",IF(AND(F27&gt;=0,E27&gt;0),(F27-E27)/E27,IF(AND(F27&lt;=0,E27&lt;0),-(F27-E27)/E27,IF(AND(F27&lt;0,E27&gt;0),"-",IF(AND(F27&gt;0,E27&lt;0),"-"))))))</f>
        <v>0.5659074730401961</v>
      </c>
      <c r="H27" s="77">
        <f>'[6]Quarter'!$D$38/1000</f>
        <v>0.08210863400000001</v>
      </c>
      <c r="I27" s="73">
        <f>IF(H27=0,"-",IF(ABS(F27/H27-1)&gt;2,"-",IF(AND(F27&gt;=0,H27&gt;0),(F27-H27)/H27,IF(AND(F27&lt;=0,H27&lt;0),-(F27-H27)/H27,IF(AND(F27&lt;0,H27&gt;0),"-",IF(AND(F27&gt;0,H27&lt;0),"-"))))))</f>
        <v>0.6122539561430284</v>
      </c>
      <c r="J27" s="77">
        <f>'[6]YTD'!$B$38/1000</f>
        <v>0.21560987499999998</v>
      </c>
      <c r="K27" s="187">
        <f>'[6]YTD'!$C$38/1000</f>
        <v>0.214488604</v>
      </c>
      <c r="L27" s="73">
        <f>IF(J27=0,"-",IF(ABS(K27/J27-1)&gt;2,"-",IF(AND(K27&gt;=0,J27&gt;0),(K27-J27)/J27,IF(AND(K27&lt;=0,J27&lt;0),-(K27-J27)/J27,IF(AND(K27&lt;0,J27&gt;0),"-",IF(AND(K27&gt;0,J27&lt;0),"-"))))))</f>
        <v>-0.005200462177346837</v>
      </c>
    </row>
    <row r="28" spans="4:13" ht="14.25" customHeight="1">
      <c r="D28" s="2" t="s">
        <v>64</v>
      </c>
      <c r="E28" s="30">
        <f>E27/E13</f>
        <v>0.013953319672989595</v>
      </c>
      <c r="F28" s="184">
        <f>F27/F13</f>
        <v>0.027013540229732496</v>
      </c>
      <c r="G28" s="227">
        <f>(F28-E28)*100</f>
        <v>1.30602205567429</v>
      </c>
      <c r="H28" s="30">
        <f>H27/H13</f>
        <v>0.01861548473021076</v>
      </c>
      <c r="I28" s="227">
        <f>(F28-H28)*100</f>
        <v>0.8398055499521735</v>
      </c>
      <c r="J28" s="30">
        <f>J27/J13</f>
        <v>0.019548131006750638</v>
      </c>
      <c r="K28" s="184">
        <f>K27/K13</f>
        <v>0.023035363557218292</v>
      </c>
      <c r="L28" s="227">
        <f>(K28-J28)*100</f>
        <v>0.3487232550467654</v>
      </c>
      <c r="M28" s="200"/>
    </row>
    <row r="29" spans="4:12" ht="14.25" customHeight="1">
      <c r="D29" s="2" t="s">
        <v>66</v>
      </c>
      <c r="E29" s="77">
        <f>E24-E27</f>
        <v>-0.6192679034999995</v>
      </c>
      <c r="F29" s="187">
        <f>F24-F27</f>
        <v>-0.3080729705000004</v>
      </c>
      <c r="G29" s="73">
        <f>IF(E29=0,"-",IF(ABS(F29/E29-1)&gt;2,"-",IF(AND(F29&gt;=0,E29&gt;0),(F29-E29)/E29,IF(AND(F29&lt;=0,E29&lt;0),-(F29-E29)/E29,IF(AND(F29&lt;0,E29&gt;0),"-",IF(AND(F29&gt;0,E29&lt;0),"-"))))))</f>
        <v>0.5025206881241171</v>
      </c>
      <c r="H29" s="77">
        <f>H24-H27</f>
        <v>-0.6245514180000008</v>
      </c>
      <c r="I29" s="73">
        <f>IF(H29=0,"-",IF(ABS(F29/H29-1)&gt;2,"-",IF(AND(F29&gt;=0,H29&gt;0),(F29-H29)/H29,IF(AND(F29&lt;=0,H29&lt;0),-(F29-H29)/H29,IF(AND(F29&lt;0,H29&gt;0),"-",IF(AND(F29&gt;0,H29&lt;0),"-"))))))</f>
        <v>0.5067292113649481</v>
      </c>
      <c r="J29" s="77">
        <f>J24-J27</f>
        <v>-1.5467649264999999</v>
      </c>
      <c r="K29" s="187">
        <f>K24-K27</f>
        <v>-0.9326243885000012</v>
      </c>
      <c r="L29" s="73">
        <f>IF(J29=0,"-",IF(ABS(K29/J29-1)&gt;2,"-",IF(AND(K29&gt;=0,J29&gt;0),(K29-J29)/J29,IF(AND(K29&lt;=0,J29&lt;0),-(K29-J29)/J29,IF(AND(K29&lt;0,J29&gt;0),"-",IF(AND(K29&gt;0,J29&lt;0),"-"))))))</f>
        <v>0.39704839919642354</v>
      </c>
    </row>
    <row r="30" spans="4:12" ht="14.25" customHeight="1">
      <c r="D30" s="144" t="s">
        <v>65</v>
      </c>
      <c r="E30" s="164">
        <f>'[6]Quarter'!$B$35/1000</f>
        <v>0.08453882</v>
      </c>
      <c r="F30" s="190">
        <f>'[6]Quarter'!$C$35/1000</f>
        <v>0.13237996999999999</v>
      </c>
      <c r="G30" s="137">
        <f>IF(E30=0,"-",IF(ABS(F30/E30-1)&gt;2,"-",IF(AND(F30&gt;=0,E30&gt;0),(F30-E30)/E30,IF(AND(F30&lt;=0,E30&lt;0),-(F30-E30)/E30,IF(AND(F30&lt;0,E30&gt;0),"-",IF(AND(F30&gt;0,E30&lt;0),"-"))))))</f>
        <v>0.5659074730401961</v>
      </c>
      <c r="H30" s="164">
        <f>'[6]Quarter'!$D$35/1000</f>
        <v>0.09460863400000001</v>
      </c>
      <c r="I30" s="137">
        <f>IF(H30=0,"-",IF(ABS(F30/H30-1)&gt;2,"-",IF(AND(F30&gt;=0,H30&gt;0),(F30-H30)/H30,IF(AND(F30&lt;=0,H30&lt;0),-(F30-H30)/H30,IF(AND(F30&lt;0,H30&gt;0),"-",IF(AND(F30&gt;0,H30&lt;0),"-"))))))</f>
        <v>0.39923772707679056</v>
      </c>
      <c r="J30" s="164">
        <f>'[6]YTD'!$B$35/1000</f>
        <v>0.21560987499999998</v>
      </c>
      <c r="K30" s="190">
        <f>'[6]YTD'!$C$35/1000</f>
        <v>0.226988604</v>
      </c>
      <c r="L30" s="137">
        <f>IF(J30=0,"-",IF(ABS(K30/J30-1)&gt;2,"-",IF(AND(K30&gt;=0,J30&gt;0),(K30-J30)/J30,IF(AND(K30&lt;=0,J30&lt;0),-(K30-J30)/J30,IF(AND(K30&lt;0,J30&gt;0),"-",IF(AND(K30&gt;0,J30&lt;0),"-"))))))</f>
        <v>0.05277461897327306</v>
      </c>
    </row>
    <row r="31" spans="4:9" ht="15" hidden="1" outlineLevel="1">
      <c r="D31" s="12" t="s">
        <v>98</v>
      </c>
      <c r="E31" s="93">
        <f>('[1]Quarter'!B33)/1000</f>
        <v>-0.5853630699999994</v>
      </c>
      <c r="F31" s="94">
        <f>('[1]Quarter'!C33)/1000</f>
        <v>-0.4605697450000005</v>
      </c>
      <c r="G31" s="25">
        <f>IF(E31=0,"-",IF(ABS(F31/E31-1)&gt;2,"-",IF(AND(F31&gt;=0,E31&gt;0),(F31-E31)/E31,IF(AND(F31&lt;=0,E31&lt;0),-(F31-E31)/E31,IF(AND(F31&lt;0,E31&gt;0),"-",IF(AND(F31&gt;0,E31&lt;0),"-"))))))</f>
        <v>0.21318961068042622</v>
      </c>
      <c r="H31" s="93">
        <f>('[1]Quarter'!D33)/1000</f>
        <v>-0.8267907500000007</v>
      </c>
      <c r="I31" s="25">
        <f>IF(H31=0,"-",IF(ABS(F31/H31-1)&gt;2,"-",IF(AND(F31&gt;=0,H31&gt;0),(F31-H31)/H31,IF(AND(F31&lt;=0,H31&lt;0),-(F31-H31)/H31,IF(AND(F31&lt;0,H31&gt;0),"-",IF(AND(F31&gt;0,H31&lt;0),"-"))))))</f>
        <v>0.4429427941713183</v>
      </c>
    </row>
    <row r="32" spans="4:9" ht="12.75" hidden="1" outlineLevel="1">
      <c r="D32" s="34" t="s">
        <v>47</v>
      </c>
      <c r="E32" s="95">
        <f>('[1]Quarter'!B63)/1000</f>
        <v>2.7700479999999996</v>
      </c>
      <c r="F32" s="96">
        <f>('[1]Quarter'!C63)/1000</f>
        <v>6.182273</v>
      </c>
      <c r="G32" s="61">
        <f>IF(E32=0,"-",IF(ABS(F32/E32-1)&gt;2,"-",IF(AND(F32&gt;=0,E32&gt;0),(F32-E32)/E32,IF(AND(F32&lt;=0,E32&lt;0),-(F32-E32)/E32,IF(AND(F32&lt;0,E32&gt;0),"-",IF(AND(F32&gt;0,E32&lt;0),"-"))))))</f>
        <v>1.2318288347349942</v>
      </c>
      <c r="H32" s="95">
        <f>('[1]Quarter'!D63)/1000</f>
        <v>5.260261000000001</v>
      </c>
      <c r="I32" s="61">
        <f>IF(H32=0,"-",IF(ABS(F32/H32-1)&gt;2,"-",IF(AND(F32&gt;=0,H32&gt;0),(F32-H32)/H32,IF(AND(F32&lt;=0,H32&lt;0),-(F32-H32)/H32,IF(AND(F32&lt;0,H32&gt;0),"-",IF(AND(F32&gt;0,H32&lt;0),"-"))))))</f>
        <v>0.1752787551796383</v>
      </c>
    </row>
    <row r="33" spans="4:9" ht="12.75" hidden="1" outlineLevel="1">
      <c r="D33" s="34" t="s">
        <v>8</v>
      </c>
      <c r="E33" s="97">
        <f>('[1]Quarter'!B65)/1000</f>
        <v>1.203994</v>
      </c>
      <c r="F33" s="98">
        <f>('[1]Quarter'!C65)/1000</f>
        <v>3.999089</v>
      </c>
      <c r="G33" s="49" t="str">
        <f>IF(E33=0,"-",IF(ABS(F33/E33-1)&gt;2,"-",IF(AND(F33&gt;=0,E33&gt;0),(F33-E33)/E33,IF(AND(F33&lt;=0,E33&lt;0),-(F33-E33)/E33,IF(AND(F33&lt;0,E33&gt;0),"-",IF(AND(F33&gt;0,E33&lt;0),"-"))))))</f>
        <v>-</v>
      </c>
      <c r="H33" s="97">
        <f>('[1]Quarter'!$D$65)/1000</f>
        <v>4.84418996</v>
      </c>
      <c r="I33" s="49">
        <f>IF(H33=0,"-",IF(ABS(F33/H33-1)&gt;2,"-",IF(AND(F33&gt;=0,H33&gt;0),(F33-H33)/H33,IF(AND(F33&lt;=0,H33&lt;0),-(F33-H33)/H33,IF(AND(F33&lt;0,H33&gt;0),"-",IF(AND(F33&gt;0,H33&lt;0),"-"))))))</f>
        <v>-0.17445661028536535</v>
      </c>
    </row>
    <row r="34" spans="4:9" ht="12.75" hidden="1" outlineLevel="1">
      <c r="D34" s="34" t="s">
        <v>51</v>
      </c>
      <c r="E34" s="67">
        <f>'[1]Quarter'!B67</f>
        <v>50.914</v>
      </c>
      <c r="F34" s="99">
        <f>'[1]Quarter'!C67</f>
        <v>24.956175</v>
      </c>
      <c r="G34" s="100" t="e">
        <f>CONCATENATE(#REF!,"x")</f>
        <v>#REF!</v>
      </c>
      <c r="H34" s="101">
        <f>'[1]Quarter'!D67</f>
        <v>38.357</v>
      </c>
      <c r="I34" s="102" t="e">
        <f>CONCATENATE(#REF!,"x")</f>
        <v>#REF!</v>
      </c>
    </row>
    <row r="35" spans="4:9" ht="12.75" hidden="1" outlineLevel="1">
      <c r="D35" s="34" t="s">
        <v>55</v>
      </c>
      <c r="E35" s="69">
        <f>'[1]Quarter'!B68</f>
        <v>-2.231830406775665</v>
      </c>
      <c r="F35" s="70">
        <f>'[1]Quarter'!C68</f>
        <v>0.06638498054791461</v>
      </c>
      <c r="G35" s="103" t="e">
        <f>CONCATENATE(#REF!,"x")</f>
        <v>#REF!</v>
      </c>
      <c r="H35" s="69">
        <f>'[1]Quarter'!D68</f>
        <v>0.32590846433965326</v>
      </c>
      <c r="I35" s="103" t="e">
        <f>CONCATENATE(#REF!,"x")</f>
        <v>#REF!</v>
      </c>
    </row>
    <row r="36" spans="4:9" ht="12.75" hidden="1" outlineLevel="1">
      <c r="D36" s="33" t="s">
        <v>52</v>
      </c>
      <c r="E36" s="104">
        <f>'[1]Quarter'!B69</f>
        <v>-17.508959419308955</v>
      </c>
      <c r="F36" s="105">
        <f>'[1]Quarter'!C69</f>
        <v>-10.634326830762559</v>
      </c>
      <c r="G36" s="53" t="e">
        <f>CONCATENATE(#REF!,"pp")</f>
        <v>#REF!</v>
      </c>
      <c r="H36" s="104">
        <f>'[1]Quarter'!D69</f>
        <v>-9.517691502403672</v>
      </c>
      <c r="I36" s="54" t="e">
        <f>CONCATENATE(#REF!,"pp")</f>
        <v>#REF!</v>
      </c>
    </row>
    <row r="37" ht="12.75" collapsed="1">
      <c r="D37" s="34"/>
    </row>
    <row r="38" ht="12.75">
      <c r="D38" s="34"/>
    </row>
    <row r="39" ht="12.75"/>
    <row r="40" spans="5:8" ht="12.75">
      <c r="E40" s="77"/>
      <c r="F40" s="77"/>
      <c r="H40" s="77"/>
    </row>
    <row r="41" spans="4:9" ht="12.75">
      <c r="D41" s="34"/>
      <c r="E41" s="34"/>
      <c r="F41" s="34"/>
      <c r="G41" s="81"/>
      <c r="H41" s="794"/>
      <c r="I41" s="794"/>
    </row>
    <row r="42" spans="4:9" ht="12.75">
      <c r="D42" s="34"/>
      <c r="E42" s="76"/>
      <c r="F42" s="76"/>
      <c r="G42" s="88"/>
      <c r="H42" s="76"/>
      <c r="I42" s="88"/>
    </row>
    <row r="43" spans="4:9" ht="12.75">
      <c r="D43" s="82"/>
      <c r="E43" s="82"/>
      <c r="F43" s="82"/>
      <c r="G43" s="83"/>
      <c r="H43" s="82"/>
      <c r="I43" s="83"/>
    </row>
    <row r="44" spans="4:9" ht="12.75">
      <c r="D44" s="34"/>
      <c r="E44" s="34"/>
      <c r="F44" s="34"/>
      <c r="G44" s="81"/>
      <c r="H44" s="34"/>
      <c r="I44" s="81"/>
    </row>
    <row r="45" spans="4:9" ht="12.75">
      <c r="D45" s="34"/>
      <c r="E45" s="34"/>
      <c r="F45" s="34"/>
      <c r="G45" s="81"/>
      <c r="H45" s="34"/>
      <c r="I45" s="81"/>
    </row>
    <row r="46" spans="4:9" ht="12.75">
      <c r="D46" s="35"/>
      <c r="E46" s="34"/>
      <c r="F46" s="34"/>
      <c r="G46" s="81"/>
      <c r="H46" s="34"/>
      <c r="I46" s="81"/>
    </row>
    <row r="47" spans="4:9" ht="12.75">
      <c r="D47" s="82"/>
      <c r="E47" s="82"/>
      <c r="F47" s="82"/>
      <c r="G47" s="83"/>
      <c r="H47" s="82"/>
      <c r="I47" s="83"/>
    </row>
    <row r="48" spans="4:9" ht="12.75">
      <c r="D48" s="34"/>
      <c r="E48" s="34"/>
      <c r="F48" s="34"/>
      <c r="G48" s="81"/>
      <c r="H48" s="34"/>
      <c r="I48" s="81"/>
    </row>
    <row r="49" spans="4:9" ht="12.75">
      <c r="D49" s="35"/>
      <c r="E49" s="34"/>
      <c r="F49" s="34"/>
      <c r="G49" s="81"/>
      <c r="H49" s="34"/>
      <c r="I49" s="81"/>
    </row>
    <row r="50" spans="4:9" ht="12.75">
      <c r="D50" s="34"/>
      <c r="E50" s="34"/>
      <c r="F50" s="34"/>
      <c r="G50" s="81"/>
      <c r="H50" s="34"/>
      <c r="I50" s="81"/>
    </row>
    <row r="51" spans="4:9" ht="12.75">
      <c r="D51" s="35"/>
      <c r="E51" s="34"/>
      <c r="F51" s="34"/>
      <c r="G51" s="81"/>
      <c r="H51" s="34"/>
      <c r="I51" s="81"/>
    </row>
    <row r="52" spans="4:9" ht="12.75">
      <c r="D52" s="82"/>
      <c r="E52" s="82"/>
      <c r="F52" s="82"/>
      <c r="G52" s="83"/>
      <c r="H52" s="82"/>
      <c r="I52" s="83"/>
    </row>
    <row r="53" spans="4:9" ht="12.75">
      <c r="D53" s="34"/>
      <c r="E53" s="34"/>
      <c r="F53" s="34"/>
      <c r="G53" s="81"/>
      <c r="H53" s="34"/>
      <c r="I53" s="81"/>
    </row>
    <row r="54" spans="4:9" ht="12.75">
      <c r="D54" s="34"/>
      <c r="E54" s="34"/>
      <c r="F54" s="34"/>
      <c r="G54" s="81"/>
      <c r="H54" s="34"/>
      <c r="I54" s="81"/>
    </row>
    <row r="55" spans="4:9" ht="12.75">
      <c r="D55" s="34"/>
      <c r="E55" s="34"/>
      <c r="F55" s="34"/>
      <c r="G55" s="81"/>
      <c r="H55" s="34"/>
      <c r="I55" s="81"/>
    </row>
    <row r="56" spans="4:9" ht="12.75">
      <c r="D56" s="34"/>
      <c r="E56" s="34"/>
      <c r="F56" s="34"/>
      <c r="G56" s="81"/>
      <c r="H56" s="34"/>
      <c r="I56" s="81"/>
    </row>
    <row r="57" spans="4:9" ht="12.75">
      <c r="D57" s="34"/>
      <c r="E57" s="34"/>
      <c r="F57" s="34"/>
      <c r="G57" s="81"/>
      <c r="H57" s="34"/>
      <c r="I57" s="81"/>
    </row>
    <row r="58" spans="4:9" ht="12.75">
      <c r="D58" s="34"/>
      <c r="E58" s="34"/>
      <c r="F58" s="34"/>
      <c r="G58" s="81"/>
      <c r="H58" s="34"/>
      <c r="I58" s="81"/>
    </row>
    <row r="59" spans="4:9" ht="12.75">
      <c r="D59" s="34"/>
      <c r="E59" s="34"/>
      <c r="F59" s="34"/>
      <c r="G59" s="81"/>
      <c r="H59" s="34"/>
      <c r="I59" s="81"/>
    </row>
    <row r="60" spans="4:9" ht="12.75">
      <c r="D60" s="34"/>
      <c r="E60" s="34"/>
      <c r="F60" s="34"/>
      <c r="G60" s="81"/>
      <c r="H60" s="34"/>
      <c r="I60" s="81"/>
    </row>
    <row r="61" spans="4:9" ht="12.75">
      <c r="D61" s="34"/>
      <c r="E61" s="34"/>
      <c r="F61" s="34"/>
      <c r="G61" s="81"/>
      <c r="H61" s="34"/>
      <c r="I61" s="81"/>
    </row>
    <row r="62" spans="4:9" ht="12.75">
      <c r="D62" s="34"/>
      <c r="E62" s="34"/>
      <c r="F62" s="34"/>
      <c r="G62" s="81"/>
      <c r="H62" s="34"/>
      <c r="I62" s="81"/>
    </row>
  </sheetData>
  <sheetProtection/>
  <mergeCells count="3">
    <mergeCell ref="H11:I11"/>
    <mergeCell ref="H41:I41"/>
    <mergeCell ref="D11:E11"/>
  </mergeCells>
  <printOptions/>
  <pageMargins left="0.22" right="0.19" top="0.41" bottom="0.28" header="0.32" footer="0.2"/>
  <pageSetup fitToHeight="1" fitToWidth="1" horizontalDpi="600" verticalDpi="600" orientation="portrait" paperSize="9" scale="84" r:id="rId2"/>
  <ignoredErrors>
    <ignoredError sqref="G23 I24 I29 I27 I26 I25 I28 G5 I19 L28 G19:G22 G24:G29 I23 I5 L5 L6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B1:H4321"/>
  <sheetViews>
    <sheetView zoomScalePageLayoutView="0" workbookViewId="0" topLeftCell="A25">
      <selection activeCell="I48" sqref="I48"/>
    </sheetView>
  </sheetViews>
  <sheetFormatPr defaultColWidth="9.140625" defaultRowHeight="13.5"/>
  <cols>
    <col min="1" max="1" width="9.140625" style="197" customWidth="1"/>
    <col min="2" max="2" width="35.00390625" style="23" customWidth="1"/>
    <col min="3" max="7" width="11.57421875" style="197" customWidth="1"/>
    <col min="8" max="16384" width="9.140625" style="197" customWidth="1"/>
  </cols>
  <sheetData>
    <row r="1" ht="12.75">
      <c r="B1" s="16"/>
    </row>
    <row r="2" spans="2:3" ht="12.75">
      <c r="B2" s="796" t="s">
        <v>0</v>
      </c>
      <c r="C2" s="796"/>
    </row>
    <row r="3" spans="2:7" ht="12.75">
      <c r="B3" s="285" t="s">
        <v>82</v>
      </c>
      <c r="C3" s="286" t="s">
        <v>117</v>
      </c>
      <c r="D3" s="194" t="s">
        <v>119</v>
      </c>
      <c r="E3" s="194" t="s">
        <v>120</v>
      </c>
      <c r="F3" s="194" t="s">
        <v>118</v>
      </c>
      <c r="G3" s="194" t="s">
        <v>124</v>
      </c>
    </row>
    <row r="4" spans="2:7" ht="12.75">
      <c r="B4" s="284" t="s">
        <v>1</v>
      </c>
      <c r="C4" s="293">
        <f>'[11]Quarterre'!$AR$7/1000</f>
        <v>215.83196453999997</v>
      </c>
      <c r="D4" s="294">
        <f>'[11]Quarterre'!$AS$7/1000</f>
        <v>209.57338870216</v>
      </c>
      <c r="E4" s="294">
        <f>'[11]Quarterre'!$AT$7/1000</f>
        <v>224.9034703479163</v>
      </c>
      <c r="F4" s="294">
        <f>'[11]Quarterre'!$AU$7/1000</f>
        <v>213.32559169611247</v>
      </c>
      <c r="G4" s="294">
        <f>'[11]Quarterre'!$AX$7/1000</f>
        <v>863.6344152861888</v>
      </c>
    </row>
    <row r="5" spans="2:7" ht="12.75">
      <c r="B5" s="209" t="s">
        <v>10</v>
      </c>
      <c r="C5" s="288">
        <f>'[11]Quarterre'!$AR$10/1000</f>
        <v>2.3827071299999996</v>
      </c>
      <c r="D5" s="288">
        <f>'[11]Quarterre'!$AS$10/1000</f>
        <v>1.9541307123465006</v>
      </c>
      <c r="E5" s="288">
        <f>'[11]Quarterre'!$AT$10/1000</f>
        <v>1.9575149868306996</v>
      </c>
      <c r="F5" s="288">
        <f>'[11]Quarterre'!$AU$10/1000</f>
        <v>2.5149291183896008</v>
      </c>
      <c r="G5" s="288">
        <f>'[11]Quarterre'!$AX$10/1000</f>
        <v>8.8092819475668</v>
      </c>
    </row>
    <row r="6" spans="2:7" ht="12.75">
      <c r="B6" s="281" t="s">
        <v>13</v>
      </c>
      <c r="C6" s="295">
        <f>('[11]Quarterre'!$AR$11+'[11]Quarterre'!$AR$19)/1000</f>
        <v>162.79541896338839</v>
      </c>
      <c r="D6" s="295">
        <f>('[11]Quarterre'!$AS$11+'[11]Quarterre'!$AS$19)/1000</f>
        <v>149.58703156483816</v>
      </c>
      <c r="E6" s="295">
        <f>('[11]Quarterre'!$AT$11+'[11]Quarterre'!$AT$19)/1000</f>
        <v>163.9356522005812</v>
      </c>
      <c r="F6" s="295">
        <f>('[11]Quarterre'!$AU$11+'[11]Quarterre'!$AU$19)/1000</f>
        <v>160.65106327336323</v>
      </c>
      <c r="G6" s="295">
        <f>('[11]Quarterre'!$AX$11+'[11]Quarterre'!$AX$19)/1000</f>
        <v>636.969166002171</v>
      </c>
    </row>
    <row r="7" spans="2:8" ht="12.75">
      <c r="B7" s="209" t="s">
        <v>14</v>
      </c>
      <c r="C7" s="230">
        <f>'[11]Quarterre'!$AR$20/1000</f>
        <v>24.34088352</v>
      </c>
      <c r="D7" s="230">
        <f>'[11]Quarterre'!$AS$20/1000</f>
        <v>22.9186308228855</v>
      </c>
      <c r="E7" s="230">
        <f>'[11]Quarterre'!$AT$20/1000</f>
        <v>23.7948668161634</v>
      </c>
      <c r="F7" s="230">
        <f>'[11]Quarterre'!$AU$20/1000</f>
        <v>21.3889463320505</v>
      </c>
      <c r="G7" s="230">
        <f>'[11]Quarterre'!$AX$20/1000</f>
        <v>92.44332749109941</v>
      </c>
      <c r="H7" s="110"/>
    </row>
    <row r="8" spans="2:8" ht="15">
      <c r="B8" s="209" t="s">
        <v>89</v>
      </c>
      <c r="C8" s="288">
        <f>'[11]Quarterre'!$AR$21/1000</f>
        <v>64.44868507000001</v>
      </c>
      <c r="D8" s="288">
        <f>'[11]Quarterre'!$AS$21/1000</f>
        <v>60.092609440258016</v>
      </c>
      <c r="E8" s="288">
        <f>'[11]Quarterre'!$AT$21/1000</f>
        <v>63.179885768739</v>
      </c>
      <c r="F8" s="288">
        <f>'[11]Quarterre'!$AU$21/1000</f>
        <v>59.47360244554002</v>
      </c>
      <c r="G8" s="288">
        <f>'[11]Quarterre'!$AX$21/1000</f>
        <v>247.19478272453702</v>
      </c>
      <c r="H8" s="110"/>
    </row>
    <row r="9" spans="2:8" ht="15">
      <c r="B9" s="209" t="s">
        <v>90</v>
      </c>
      <c r="C9" s="288">
        <f>'[11]Quarterre'!$AR$22/1000</f>
        <v>35.48799960838834</v>
      </c>
      <c r="D9" s="288">
        <f>'[11]Quarterre'!$AS$22/1000</f>
        <v>27.660417138838348</v>
      </c>
      <c r="E9" s="288">
        <f>'[11]Quarterre'!$AT$22/1000</f>
        <v>38.09777955031647</v>
      </c>
      <c r="F9" s="288">
        <f>'[11]Quarterre'!$AU$22/1000</f>
        <v>37.17857894859473</v>
      </c>
      <c r="G9" s="288">
        <f>'[11]Quarterre'!$AX$22/1000</f>
        <v>138.42477524613787</v>
      </c>
      <c r="H9" s="110"/>
    </row>
    <row r="10" spans="2:7" ht="15">
      <c r="B10" s="209" t="s">
        <v>91</v>
      </c>
      <c r="C10" s="288">
        <f>'[11]Quarterre'!$AR$23/1000</f>
        <v>38.517850765000006</v>
      </c>
      <c r="D10" s="288">
        <f>'[11]Quarterre'!$AS$23/1000</f>
        <v>38.9153741628563</v>
      </c>
      <c r="E10" s="288">
        <f>'[11]Quarterre'!$AT$23/1000</f>
        <v>38.863120065362295</v>
      </c>
      <c r="F10" s="288">
        <f>'[11]Quarterre'!$AU$23/1000</f>
        <v>42.609935547178004</v>
      </c>
      <c r="G10" s="288">
        <f>'[11]Quarterre'!$AX$23/1000</f>
        <v>158.9062805403966</v>
      </c>
    </row>
    <row r="11" spans="2:7" ht="12.75">
      <c r="B11" s="284" t="s">
        <v>2</v>
      </c>
      <c r="C11" s="294">
        <f>'[11]Quarterre'!$AR$25/1000</f>
        <v>55.419252706611594</v>
      </c>
      <c r="D11" s="294">
        <f>'[11]Quarterre'!$AS$25/1000</f>
        <v>61.94048784966832</v>
      </c>
      <c r="E11" s="294">
        <f>'[11]Quarterre'!$AT$25/1000</f>
        <v>62.925333134165825</v>
      </c>
      <c r="F11" s="294">
        <f>'[11]Quarterre'!$AU$25/1000</f>
        <v>55.18945754113886</v>
      </c>
      <c r="G11" s="294">
        <f>'[11]Quarterre'!$AX$25/1000</f>
        <v>235.47453123158462</v>
      </c>
    </row>
    <row r="12" spans="2:7" ht="12.75">
      <c r="B12" s="283" t="s">
        <v>7</v>
      </c>
      <c r="C12" s="296">
        <f>'[11]Quarterre'!$AR$26</f>
        <v>0.2567703668209015</v>
      </c>
      <c r="D12" s="296">
        <f>'[11]Quarterre'!$AS$26</f>
        <v>0.29555511905997023</v>
      </c>
      <c r="E12" s="296">
        <f>'[11]Quarterre'!$AT$26</f>
        <v>0.2797881821779938</v>
      </c>
      <c r="F12" s="296">
        <f>'[11]Quarterre'!$AU$26</f>
        <v>0.25870997053066935</v>
      </c>
      <c r="G12" s="296">
        <f>'[11]Quarterre'!$AX$26</f>
        <v>0.27265533547960075</v>
      </c>
    </row>
    <row r="13" spans="2:7" ht="12.75">
      <c r="B13" s="209" t="s">
        <v>11</v>
      </c>
      <c r="C13" s="280">
        <f>'[11]Quarterre'!$AR$28/1000</f>
        <v>35.67287329587255</v>
      </c>
      <c r="D13" s="280">
        <f>'[11]Quarterre'!$AS$28/1000</f>
        <v>37.20088337797513</v>
      </c>
      <c r="E13" s="280">
        <f>'[11]Quarterre'!$AT$28/1000</f>
        <v>37.563712277540645</v>
      </c>
      <c r="F13" s="280">
        <f>'[11]Quarterre'!$AU$28/1000</f>
        <v>42.86417166983627</v>
      </c>
      <c r="G13" s="280">
        <f>'[11]Quarterre'!$AX$28/1000</f>
        <v>153.3016406212246</v>
      </c>
    </row>
    <row r="14" spans="2:7" ht="12.75">
      <c r="B14" s="282" t="s">
        <v>3</v>
      </c>
      <c r="C14" s="297">
        <f>'[11]Quarterre'!$AR$29/1000</f>
        <v>19.746379410739042</v>
      </c>
      <c r="D14" s="297">
        <f>'[11]Quarterre'!$AS$29/1000</f>
        <v>24.739604471693195</v>
      </c>
      <c r="E14" s="297">
        <f>'[11]Quarterre'!$AT$29/1000</f>
        <v>25.36162085662518</v>
      </c>
      <c r="F14" s="297">
        <f>'[11]Quarterre'!$AU$29/1000</f>
        <v>12.325285871302592</v>
      </c>
      <c r="G14" s="297">
        <f>'[11]Quarterre'!$AX$29/1000</f>
        <v>82.17289061036001</v>
      </c>
    </row>
    <row r="15" spans="2:7" ht="12.75">
      <c r="B15" s="282" t="s">
        <v>12</v>
      </c>
      <c r="C15" s="297">
        <f>'[11]Quarterre'!$AR$30/1000</f>
        <v>-2.2592587299999995</v>
      </c>
      <c r="D15" s="297">
        <f>'[11]Quarterre'!$AS$30/1000</f>
        <v>-2.4935017832354003</v>
      </c>
      <c r="E15" s="297">
        <f>'[11]Quarterre'!$AT$30/1000</f>
        <v>-2.0759975370007</v>
      </c>
      <c r="F15" s="297">
        <f>'[11]Quarterre'!$AU$30/1000</f>
        <v>-2.0633078334136012</v>
      </c>
      <c r="G15" s="297">
        <f>'[11]Quarterre'!$AX$30/1000</f>
        <v>-8.8920658836497</v>
      </c>
    </row>
    <row r="16" spans="2:7" ht="12.75">
      <c r="B16" s="209" t="s">
        <v>15</v>
      </c>
      <c r="C16" s="280">
        <f>'[11]Quarterre'!$AR$31/1000</f>
        <v>1.48086487</v>
      </c>
      <c r="D16" s="280">
        <f>'[11]Quarterre'!$AS$31/1000</f>
        <v>1.677007718018</v>
      </c>
      <c r="E16" s="280">
        <f>'[11]Quarterre'!$AT$31/1000</f>
        <v>2.3375706906554</v>
      </c>
      <c r="F16" s="280">
        <f>'[11]Quarterre'!$AU$31/1000</f>
        <v>3.0800891317465</v>
      </c>
      <c r="G16" s="280">
        <f>'[11]Quarterre'!$AX$31/1000</f>
        <v>8.5755324104199</v>
      </c>
    </row>
    <row r="17" spans="2:7" ht="12.75">
      <c r="B17" s="209" t="s">
        <v>16</v>
      </c>
      <c r="C17" s="280">
        <f>'[11]Quarterre'!$AR$32/1000</f>
        <v>3.7401236</v>
      </c>
      <c r="D17" s="280">
        <f>'[11]Quarterre'!$AS$32/1000</f>
        <v>4.170509501253401</v>
      </c>
      <c r="E17" s="280">
        <f>'[11]Quarterre'!$AT$32/1000</f>
        <v>4.4135682276561</v>
      </c>
      <c r="F17" s="280">
        <f>'[11]Quarterre'!$AU$32/1000</f>
        <v>5.143396965160101</v>
      </c>
      <c r="G17" s="280">
        <f>'[11]Quarterre'!$AX$32/1000</f>
        <v>17.4675982940696</v>
      </c>
    </row>
    <row r="18" spans="2:7" ht="12.75">
      <c r="B18" s="209" t="s">
        <v>4</v>
      </c>
      <c r="C18" s="280">
        <f>'[11]Quarterre'!$AR$33/1000</f>
        <v>17.48712068073904</v>
      </c>
      <c r="D18" s="280">
        <f>'[11]Quarterre'!$AS$33/1000</f>
        <v>22.246102688457796</v>
      </c>
      <c r="E18" s="280">
        <f>'[11]Quarterre'!$AT$33/1000</f>
        <v>23.28562331962448</v>
      </c>
      <c r="F18" s="280">
        <f>'[11]Quarterre'!$AU$33/1000</f>
        <v>10.261978037888992</v>
      </c>
      <c r="G18" s="280">
        <f>'[11]Quarterre'!$AX$33/1000</f>
        <v>73.28082472671029</v>
      </c>
    </row>
    <row r="19" spans="2:7" ht="12.75">
      <c r="B19" s="209" t="s">
        <v>75</v>
      </c>
      <c r="C19" s="280">
        <f>'[11]Quarterre'!$AR$34/1000</f>
        <v>-3.804450197370861</v>
      </c>
      <c r="D19" s="280">
        <f>'[11]Quarterre'!$AS$34/1000</f>
        <v>-4.134890687951423</v>
      </c>
      <c r="E19" s="280">
        <f>'[11]Quarterre'!$AT$34/1000</f>
        <v>1.7168321574591414</v>
      </c>
      <c r="F19" s="280">
        <f>'[11]Quarterre'!$AU$34/1000</f>
        <v>-4.733130960910049</v>
      </c>
      <c r="G19" s="280">
        <f>'[11]Quarterre'!$AX$34/1000</f>
        <v>-10.955639688773193</v>
      </c>
    </row>
    <row r="20" spans="2:7" ht="12.75">
      <c r="B20" s="281" t="s">
        <v>5</v>
      </c>
      <c r="C20" s="295">
        <f>'[11]Quarterre'!$AR$35/1000</f>
        <v>13.68267048336818</v>
      </c>
      <c r="D20" s="295">
        <f>'[11]Quarterre'!$AS$35/1000</f>
        <v>18.11121200050637</v>
      </c>
      <c r="E20" s="295">
        <f>'[11]Quarterre'!$AT$35/1000</f>
        <v>25.002455477083622</v>
      </c>
      <c r="F20" s="295">
        <f>'[11]Quarterre'!$AU$35/1000</f>
        <v>5.528847076978943</v>
      </c>
      <c r="G20" s="295">
        <f>'[11]Quarterre'!$AX$35/1000</f>
        <v>62.32518503793712</v>
      </c>
    </row>
    <row r="21" spans="2:7" ht="12.75">
      <c r="B21" s="209" t="s">
        <v>121</v>
      </c>
      <c r="C21" s="280">
        <f>'[11]Quarterre'!$AR$36/1000</f>
        <v>13.65554056336818</v>
      </c>
      <c r="D21" s="280">
        <f>'[11]Quarterre'!$AS$36/1000</f>
        <v>18.14783976050637</v>
      </c>
      <c r="E21" s="280">
        <f>'[11]Quarterre'!$AT$36/1000</f>
        <v>24.981989284663246</v>
      </c>
      <c r="F21" s="280">
        <f>'[11]Quarterre'!$AU$36/1000</f>
        <v>5.502016335818673</v>
      </c>
      <c r="G21" s="280">
        <f>'[11]Quarterre'!$AX$36/1000</f>
        <v>62.28738594435647</v>
      </c>
    </row>
    <row r="22" spans="2:7" ht="12.75">
      <c r="B22" s="283" t="s">
        <v>140</v>
      </c>
      <c r="C22" s="232">
        <f>'[11]Quarterre'!$AR$37/1000</f>
        <v>0.02712992</v>
      </c>
      <c r="D22" s="232">
        <f>'[11]Quarterre'!$AS$37/1000</f>
        <v>-0.03662776</v>
      </c>
      <c r="E22" s="232">
        <f>'[11]Quarterre'!$AT$37/1000</f>
        <v>0.02046619242037457</v>
      </c>
      <c r="F22" s="232">
        <f>'[11]Quarterre'!$AU$37/1000</f>
        <v>0.0268307411602696</v>
      </c>
      <c r="G22" s="232">
        <f>'[11]Quarterre'!$AX$37/1000</f>
        <v>0.03779909358064417</v>
      </c>
    </row>
    <row r="23" spans="2:7" ht="15">
      <c r="B23" s="197" t="s">
        <v>95</v>
      </c>
      <c r="C23" s="243">
        <f>'[11]Quarterre'!$AR$41/1000</f>
        <v>23.517662871611655</v>
      </c>
      <c r="D23" s="243">
        <f>'[11]Quarterre'!$AS$41/1000</f>
        <v>30.154271127168556</v>
      </c>
      <c r="E23" s="243">
        <f>'[11]Quarterre'!$AT$41/1000</f>
        <v>28.38003356438834</v>
      </c>
      <c r="F23" s="243">
        <f>'[11]Quarterre'!$AU$41/1000</f>
        <v>156.27011224293778</v>
      </c>
      <c r="G23" s="243">
        <f>'[11]Quarterre'!$AX$41/1000</f>
        <v>238.32207980610633</v>
      </c>
    </row>
    <row r="24" spans="2:7" ht="12.75">
      <c r="B24" s="285" t="s">
        <v>65</v>
      </c>
      <c r="C24" s="232">
        <f>'[11]Quarterre'!$AR$39/1000</f>
        <v>23.543882871611654</v>
      </c>
      <c r="D24" s="232">
        <f>'[11]Quarterre'!$AS$39/1000</f>
        <v>30.170251127168555</v>
      </c>
      <c r="E24" s="232">
        <f>'[11]Quarterre'!$AT$39/1000</f>
        <v>28.434953564388344</v>
      </c>
      <c r="F24" s="232">
        <f>'[11]Quarterre'!$AU$39/1000</f>
        <v>156.3081122429378</v>
      </c>
      <c r="G24" s="232">
        <f>'[11]Quarterre'!$AX$39/1000</f>
        <v>238.45719980610633</v>
      </c>
    </row>
    <row r="25" ht="12.75">
      <c r="B25" s="197"/>
    </row>
    <row r="26" ht="12.75">
      <c r="B26" s="197"/>
    </row>
    <row r="27" ht="12.75">
      <c r="B27" s="197"/>
    </row>
    <row r="28" ht="12.75">
      <c r="B28" s="197"/>
    </row>
    <row r="29" spans="2:3" ht="12.75">
      <c r="B29" s="796" t="s">
        <v>0</v>
      </c>
      <c r="C29" s="796"/>
    </row>
    <row r="30" spans="2:7" ht="12.75">
      <c r="B30" s="285" t="s">
        <v>125</v>
      </c>
      <c r="C30" s="286" t="s">
        <v>117</v>
      </c>
      <c r="D30" s="286" t="s">
        <v>119</v>
      </c>
      <c r="E30" s="286" t="s">
        <v>120</v>
      </c>
      <c r="F30" s="286" t="s">
        <v>118</v>
      </c>
      <c r="G30" s="286" t="s">
        <v>124</v>
      </c>
    </row>
    <row r="31" spans="2:7" ht="12.75">
      <c r="B31" s="113" t="s">
        <v>70</v>
      </c>
      <c r="C31" s="295">
        <f>'[11]Quarterre'!$AR$45/1000</f>
        <v>1871.24488657</v>
      </c>
      <c r="D31" s="295">
        <f>'[11]Quarterre'!$AS$45/1000</f>
        <v>1853.405670049307</v>
      </c>
      <c r="E31" s="295">
        <f>'[11]Quarterre'!$AT$45/1000</f>
        <v>1927.3858420296872</v>
      </c>
      <c r="F31" s="295">
        <f>'[11]Quarterre'!$AU$45/1000</f>
        <v>2037.480793300691</v>
      </c>
      <c r="G31" s="295">
        <f>'[11]Quarterre'!$AX$45/1000</f>
        <v>2037.480793300691</v>
      </c>
    </row>
    <row r="32" spans="2:7" ht="12.75">
      <c r="B32" s="239" t="s">
        <v>19</v>
      </c>
      <c r="C32" s="280">
        <f>'[11]Quarterre'!$AR$46/1000</f>
        <v>1503.26764948</v>
      </c>
      <c r="D32" s="280">
        <f>'[11]Quarterre'!$AS$46/1000</f>
        <v>1493.326643807274</v>
      </c>
      <c r="E32" s="280">
        <f>'[11]Quarterre'!$AT$46/1000</f>
        <v>1485.9601100610305</v>
      </c>
      <c r="F32" s="280">
        <f>'[11]Quarterre'!$AU$46/1000</f>
        <v>1597.9703380480328</v>
      </c>
      <c r="G32" s="280">
        <f>'[11]Quarterre'!$AX$46/1000</f>
        <v>1597.9703380480328</v>
      </c>
    </row>
    <row r="33" spans="2:7" ht="12.75">
      <c r="B33" s="291" t="s">
        <v>35</v>
      </c>
      <c r="C33" s="280">
        <f>'[11]Quarterre'!$AR$47/1000</f>
        <v>870.3532203500001</v>
      </c>
      <c r="D33" s="280">
        <f>'[11]Quarterre'!$AS$47/1000</f>
        <v>863.275378010318</v>
      </c>
      <c r="E33" s="280">
        <f>'[11]Quarterre'!$AT$47/1000</f>
        <v>853.945446738499</v>
      </c>
      <c r="F33" s="280">
        <f>'[11]Quarterre'!$AU$47/1000</f>
        <v>972.535437092269</v>
      </c>
      <c r="G33" s="280">
        <f>'[11]Quarterre'!$AX$47/1000</f>
        <v>972.535437092269</v>
      </c>
    </row>
    <row r="34" spans="2:7" ht="12.75">
      <c r="B34" s="291" t="s">
        <v>36</v>
      </c>
      <c r="C34" s="280">
        <f>'[11]Quarterre'!$AR$48/1000</f>
        <v>526.11172199</v>
      </c>
      <c r="D34" s="280">
        <f>'[11]Quarterre'!$AS$48/1000</f>
        <v>526.0883487599999</v>
      </c>
      <c r="E34" s="280">
        <f>'[11]Quarterre'!$AT$48/1000</f>
        <v>526.1337307999999</v>
      </c>
      <c r="F34" s="280">
        <f>'[11]Quarterre'!$AU$48/1000</f>
        <v>521.10372329</v>
      </c>
      <c r="G34" s="280">
        <f>'[11]Quarterre'!$AX$48/1000</f>
        <v>521.10372329</v>
      </c>
    </row>
    <row r="35" spans="2:7" ht="12.75">
      <c r="B35" s="291" t="s">
        <v>37</v>
      </c>
      <c r="C35" s="280">
        <f>'[11]Quarterre'!$AR$49/1000</f>
        <v>0.21232394</v>
      </c>
      <c r="D35" s="280">
        <f>'[11]Quarterre'!$AS$49/1000</f>
        <v>0.212323940000022</v>
      </c>
      <c r="E35" s="280">
        <f>'[11]Quarterre'!$AT$49/1000</f>
        <v>0.21589394000002202</v>
      </c>
      <c r="F35" s="280">
        <f>'[11]Quarterre'!$AU$49/1000</f>
        <v>0.21589393980202165</v>
      </c>
      <c r="G35" s="280">
        <f>'[11]Quarterre'!$AX$49/1000</f>
        <v>0.21589393980202165</v>
      </c>
    </row>
    <row r="36" spans="2:7" ht="12.75">
      <c r="B36" s="291" t="s">
        <v>38</v>
      </c>
      <c r="C36" s="280">
        <f>'[11]Quarterre'!$AR$50/1000</f>
        <v>106.38208252</v>
      </c>
      <c r="D36" s="280">
        <f>'[11]Quarterre'!$AS$50/1000</f>
        <v>103.4703924069559</v>
      </c>
      <c r="E36" s="280">
        <f>'[11]Quarterre'!$AT$50/1000</f>
        <v>105.38483789253156</v>
      </c>
      <c r="F36" s="280">
        <f>'[11]Quarterre'!$AU$50/1000</f>
        <v>103.85388050148167</v>
      </c>
      <c r="G36" s="280">
        <f>'[11]Quarterre'!$AX$50/1000</f>
        <v>103.85388050148167</v>
      </c>
    </row>
    <row r="37" spans="2:7" ht="12.75">
      <c r="B37" s="291" t="s">
        <v>25</v>
      </c>
      <c r="C37" s="280">
        <f>'[11]Quarterre'!$AR$51/1000</f>
        <v>0.20830068</v>
      </c>
      <c r="D37" s="280">
        <f>'[11]Quarterre'!$AS$51/1000</f>
        <v>0.28020069000000003</v>
      </c>
      <c r="E37" s="280">
        <f>'[11]Quarterre'!$AT$51/1000</f>
        <v>0.28020069000000003</v>
      </c>
      <c r="F37" s="280">
        <f>'[11]Quarterre'!$AU$51/1000</f>
        <v>0.26140322448000003</v>
      </c>
      <c r="G37" s="280">
        <f>'[11]Quarterre'!$AX$51/1000</f>
        <v>0.26140322448000003</v>
      </c>
    </row>
    <row r="38" spans="2:7" ht="12.75">
      <c r="B38" s="239" t="s">
        <v>20</v>
      </c>
      <c r="C38" s="280">
        <f>'[11]Quarterre'!$AR$52/1000</f>
        <v>367.97723708999996</v>
      </c>
      <c r="D38" s="280">
        <f>'[11]Quarterre'!$AS$52/1000</f>
        <v>360.07902624203274</v>
      </c>
      <c r="E38" s="280">
        <f>'[11]Quarterre'!$AT$52/1000</f>
        <v>441.42573196865663</v>
      </c>
      <c r="F38" s="280">
        <f>'[11]Quarterre'!$AU$52/1000</f>
        <v>439.5104552526584</v>
      </c>
      <c r="G38" s="280">
        <f>'[11]Quarterre'!$AX$52/1000</f>
        <v>439.5104552526584</v>
      </c>
    </row>
    <row r="39" spans="2:7" ht="12.75">
      <c r="B39" s="291" t="s">
        <v>39</v>
      </c>
      <c r="C39" s="280">
        <f>'[11]Quarterre'!$AR$53/1000</f>
        <v>106.24116815</v>
      </c>
      <c r="D39" s="280">
        <f>'[11]Quarterre'!$AS$53/1000</f>
        <v>109.52249893971337</v>
      </c>
      <c r="E39" s="280">
        <f>'[11]Quarterre'!$AT$53/1000</f>
        <v>133.20182477457766</v>
      </c>
      <c r="F39" s="280">
        <f>'[11]Quarterre'!$AU$53/1000</f>
        <v>146.13797395607185</v>
      </c>
      <c r="G39" s="280">
        <f>'[11]Quarterre'!$AX$53/1000</f>
        <v>146.13797395607185</v>
      </c>
    </row>
    <row r="40" spans="2:7" ht="12.75">
      <c r="B40" s="291" t="s">
        <v>40</v>
      </c>
      <c r="C40" s="280">
        <f>'[11]Quarterre'!$AR$54/1000</f>
        <v>100.80810134</v>
      </c>
      <c r="D40" s="280">
        <f>'[11]Quarterre'!$AS$54/1000</f>
        <v>126.1420267852043</v>
      </c>
      <c r="E40" s="280">
        <f>'[11]Quarterre'!$AT$54/1000</f>
        <v>183.02531184258223</v>
      </c>
      <c r="F40" s="280">
        <f>'[11]Quarterre'!$AU$54/1000</f>
        <v>189.3500539576078</v>
      </c>
      <c r="G40" s="280">
        <f>'[11]Quarterre'!$AX$54/1000</f>
        <v>189.3500539576078</v>
      </c>
    </row>
    <row r="41" spans="2:7" ht="12.75">
      <c r="B41" s="291" t="s">
        <v>25</v>
      </c>
      <c r="C41" s="280">
        <f>'[11]Quarterre'!$AR$55/1000</f>
        <v>160.92796760000002</v>
      </c>
      <c r="D41" s="280">
        <f>'[11]Quarterre'!$AS$55/1000</f>
        <v>124.41450051711513</v>
      </c>
      <c r="E41" s="280">
        <f>'[11]Quarterre'!$AT$55/1000</f>
        <v>125.19859535149678</v>
      </c>
      <c r="F41" s="280">
        <f>'[11]Quarterre'!$AU$55/1000</f>
        <v>104.02242733897873</v>
      </c>
      <c r="G41" s="280">
        <f>'[11]Quarterre'!$AX$55/1000</f>
        <v>104.02242733897873</v>
      </c>
    </row>
    <row r="42" spans="2:7" ht="12.75">
      <c r="B42" s="281" t="s">
        <v>24</v>
      </c>
      <c r="C42" s="295">
        <f>'[11]Quarterre'!$AR$56/1000</f>
        <v>1000.9579957719919</v>
      </c>
      <c r="D42" s="295">
        <f>'[11]Quarterre'!$AS$56/1000</f>
        <v>1002.5278058999997</v>
      </c>
      <c r="E42" s="295">
        <f>'[11]Quarterre'!$AT$56/1000</f>
        <v>1028.1026654543998</v>
      </c>
      <c r="F42" s="295">
        <f>'[11]Quarterre'!$AU$56/1000</f>
        <v>1034.4009669791901</v>
      </c>
      <c r="G42" s="295">
        <f>'[11]Quarterre'!$AX$56/1000</f>
        <v>1034.4009669791901</v>
      </c>
    </row>
    <row r="43" spans="2:7" ht="12.75">
      <c r="B43" s="239" t="s">
        <v>17</v>
      </c>
      <c r="C43" s="280">
        <f>'[11]Quarterre'!$AR$57/1000</f>
        <v>1000.464330629541</v>
      </c>
      <c r="D43" s="280">
        <f>'[11]Quarterre'!$AS$57/1000</f>
        <v>1002.0657216210349</v>
      </c>
      <c r="E43" s="280">
        <f>'[11]Quarterre'!$AT$57/1000</f>
        <v>1027.61610661585</v>
      </c>
      <c r="F43" s="280">
        <f>'[11]Quarterre'!$AU$57/1000</f>
        <v>1033.88531317193</v>
      </c>
      <c r="G43" s="280">
        <f>'[11]Quarterre'!$AX$57/1000</f>
        <v>1033.88531317193</v>
      </c>
    </row>
    <row r="44" spans="2:7" ht="12.75">
      <c r="B44" s="283" t="s">
        <v>139</v>
      </c>
      <c r="C44" s="280">
        <f>'[11]Quarterre'!$AR$58/1000</f>
        <v>0.49366514245105</v>
      </c>
      <c r="D44" s="280">
        <f>'[11]Quarterre'!$AS$58/1000</f>
        <v>0.4620841421254</v>
      </c>
      <c r="E44" s="280">
        <f>'[11]Quarterre'!$AT$58/1000</f>
        <v>0.486558838646316</v>
      </c>
      <c r="F44" s="280">
        <f>'[11]Quarterre'!$AU$58/1000</f>
        <v>0.515653807261613</v>
      </c>
      <c r="G44" s="280">
        <f>'[11]Quarterre'!$AX$58/1000</f>
        <v>0.515653807261613</v>
      </c>
    </row>
    <row r="45" spans="2:7" ht="12.75">
      <c r="B45" s="281" t="s">
        <v>21</v>
      </c>
      <c r="C45" s="295">
        <f>'[11]Quarterre'!$AR$59/1000</f>
        <v>870.286890008047</v>
      </c>
      <c r="D45" s="295">
        <f>'[11]Quarterre'!$AS$59/1000</f>
        <v>850.8778638538073</v>
      </c>
      <c r="E45" s="295">
        <f>'[11]Quarterre'!$AT$59/1000</f>
        <v>899.2831762051943</v>
      </c>
      <c r="F45" s="295">
        <f>'[11]Quarterre'!$AU$59/1000</f>
        <v>1003.0798260965997</v>
      </c>
      <c r="G45" s="295">
        <f>'[11]Quarterre'!$AX$59/1000</f>
        <v>1003.0798260965997</v>
      </c>
    </row>
    <row r="46" spans="2:7" ht="12.75">
      <c r="B46" s="239" t="s">
        <v>22</v>
      </c>
      <c r="C46" s="280">
        <f>'[11]Quarterre'!$AR$60/1000</f>
        <v>458.90622533</v>
      </c>
      <c r="D46" s="280">
        <f>'[11]Quarterre'!$AS$60/1000</f>
        <v>460.8928301056523</v>
      </c>
      <c r="E46" s="280">
        <f>'[11]Quarterre'!$AT$60/1000</f>
        <v>405.10345163928423</v>
      </c>
      <c r="F46" s="280">
        <f>'[11]Quarterre'!$AU$60/1000</f>
        <v>441.8976797967688</v>
      </c>
      <c r="G46" s="280">
        <f>'[11]Quarterre'!$AX$60/1000</f>
        <v>441.8976797967688</v>
      </c>
    </row>
    <row r="47" spans="2:7" ht="12.75">
      <c r="B47" s="291" t="s">
        <v>41</v>
      </c>
      <c r="C47" s="280">
        <f>'[11]Quarterre'!$AR$61/1000</f>
        <v>363.17347271</v>
      </c>
      <c r="D47" s="280">
        <f>'[11]Quarterre'!$AS$61/1000</f>
        <v>370.21756955999996</v>
      </c>
      <c r="E47" s="280">
        <f>'[11]Quarterre'!$AT$61/1000</f>
        <v>319.06740818561997</v>
      </c>
      <c r="F47" s="280">
        <f>'[11]Quarterre'!$AU$61/1000</f>
        <v>320.1768566</v>
      </c>
      <c r="G47" s="280">
        <f>'[11]Quarterre'!$AX$61/1000</f>
        <v>320.1768566</v>
      </c>
    </row>
    <row r="48" spans="2:7" ht="12.75">
      <c r="B48" s="291" t="s">
        <v>59</v>
      </c>
      <c r="C48" s="280">
        <f>'[11]Quarterre'!$AR$63/1000</f>
        <v>33.63249587</v>
      </c>
      <c r="D48" s="280">
        <f>'[11]Quarterre'!$AS$63/1000</f>
        <v>34.19910487</v>
      </c>
      <c r="E48" s="280">
        <f>'[11]Quarterre'!$AT$63/1000</f>
        <v>34.54764892</v>
      </c>
      <c r="F48" s="280">
        <f>'[11]Quarterre'!$AU$63/1000</f>
        <v>48.549956130164</v>
      </c>
      <c r="G48" s="280">
        <f>'[11]Quarterre'!$AX$63/1000</f>
        <v>48.549956130164</v>
      </c>
    </row>
    <row r="49" spans="2:7" ht="12.75">
      <c r="B49" s="291" t="s">
        <v>25</v>
      </c>
      <c r="C49" s="280">
        <f>'[11]Quarterre'!$AR$64/1000</f>
        <v>62.10025675</v>
      </c>
      <c r="D49" s="280">
        <f>'[11]Quarterre'!$AS$64/1000</f>
        <v>56.4761556756524</v>
      </c>
      <c r="E49" s="280">
        <f>'[11]Quarterre'!$AT$64/1000</f>
        <v>51.4883945336642</v>
      </c>
      <c r="F49" s="280">
        <f>'[11]Quarterre'!$AU$64/1000</f>
        <v>73.1708670666048</v>
      </c>
      <c r="G49" s="280">
        <f>'[11]Quarterre'!$AX$64/1000</f>
        <v>73.1708670666048</v>
      </c>
    </row>
    <row r="50" spans="2:7" ht="12.75">
      <c r="B50" s="239" t="s">
        <v>23</v>
      </c>
      <c r="C50" s="280">
        <f>'[11]Quarterre'!$AR$65/1000</f>
        <v>411.380664678047</v>
      </c>
      <c r="D50" s="280">
        <f>'[11]Quarterre'!$AS$65/1000</f>
        <v>389.985033748155</v>
      </c>
      <c r="E50" s="280">
        <f>'[11]Quarterre'!$AT$65/1000</f>
        <v>494.1797245659101</v>
      </c>
      <c r="F50" s="280">
        <f>'[11]Quarterre'!$AU$65/1000</f>
        <v>561.182146299831</v>
      </c>
      <c r="G50" s="280">
        <f>'[11]Quarterre'!$AX$65/1000</f>
        <v>561.182146299831</v>
      </c>
    </row>
    <row r="51" spans="2:7" ht="12.75">
      <c r="B51" s="291" t="s">
        <v>41</v>
      </c>
      <c r="C51" s="280">
        <f>'[11]Quarterre'!$AR$66/1000</f>
        <v>41.06799853</v>
      </c>
      <c r="D51" s="280">
        <f>'[11]Quarterre'!$AS$66/1000</f>
        <v>30.31287867</v>
      </c>
      <c r="E51" s="280">
        <f>'[11]Quarterre'!$AT$66/1000</f>
        <v>121.92477314</v>
      </c>
      <c r="F51" s="280">
        <f>'[11]Quarterre'!$AU$66/1000</f>
        <v>118.40503135</v>
      </c>
      <c r="G51" s="280">
        <f>'[11]Quarterre'!$AX$66/1000</f>
        <v>118.40503135</v>
      </c>
    </row>
    <row r="52" spans="2:7" ht="12.75">
      <c r="B52" s="291" t="s">
        <v>43</v>
      </c>
      <c r="C52" s="280">
        <f>'[11]Quarterre'!$AR$68/1000</f>
        <v>146.56307534923099</v>
      </c>
      <c r="D52" s="280">
        <f>'[11]Quarterre'!$AS$68/1000</f>
        <v>143.666704766941</v>
      </c>
      <c r="E52" s="280">
        <f>'[11]Quarterre'!$AT$68/1000</f>
        <v>155.79113604319102</v>
      </c>
      <c r="F52" s="280">
        <f>'[11]Quarterre'!$AU$68/1000</f>
        <v>172.622586363633</v>
      </c>
      <c r="G52" s="280">
        <f>'[11]Quarterre'!$AX$68/1000</f>
        <v>172.622586363633</v>
      </c>
    </row>
    <row r="53" spans="2:7" ht="12.75">
      <c r="B53" s="292" t="s">
        <v>25</v>
      </c>
      <c r="C53" s="232">
        <f>'[11]Quarterre'!$AR$69/1000</f>
        <v>223.749590798816</v>
      </c>
      <c r="D53" s="232">
        <f>'[11]Quarterre'!$AS$69/1000</f>
        <v>216.005450311214</v>
      </c>
      <c r="E53" s="232">
        <f>'[11]Quarterre'!$AT$69/1000</f>
        <v>216.46381538271902</v>
      </c>
      <c r="F53" s="232">
        <f>'[11]Quarterre'!$AU$69/1000</f>
        <v>270.154528586198</v>
      </c>
      <c r="G53" s="232">
        <f>'[11]Quarterre'!$AX$69/1000</f>
        <v>270.154528586198</v>
      </c>
    </row>
    <row r="54" ht="12.75">
      <c r="B54" s="197"/>
    </row>
    <row r="55" ht="12.75">
      <c r="B55" s="197"/>
    </row>
    <row r="56" spans="2:3" ht="12.75">
      <c r="B56" s="796" t="s">
        <v>0</v>
      </c>
      <c r="C56" s="796"/>
    </row>
    <row r="57" spans="2:7" ht="12.75">
      <c r="B57" s="285" t="s">
        <v>103</v>
      </c>
      <c r="C57" s="286" t="s">
        <v>117</v>
      </c>
      <c r="D57" s="286" t="s">
        <v>119</v>
      </c>
      <c r="E57" s="286" t="s">
        <v>120</v>
      </c>
      <c r="F57" s="286" t="s">
        <v>118</v>
      </c>
      <c r="G57" s="286" t="str">
        <f>G3</f>
        <v>2011R</v>
      </c>
    </row>
    <row r="58" spans="2:7" ht="12.75">
      <c r="B58" s="284" t="s">
        <v>1</v>
      </c>
      <c r="C58" s="293">
        <f>'[8]Quarterre'!$AR$7/1000</f>
        <v>182.76526575000003</v>
      </c>
      <c r="D58" s="294">
        <f>'[8]Quarterre'!$AS$7/1000</f>
        <v>186.17947586999998</v>
      </c>
      <c r="E58" s="294">
        <f>'[8]Quarterre'!$AT$7/1000</f>
        <v>197.18068338</v>
      </c>
      <c r="F58" s="294">
        <f>'[8]Quarterre'!$AU$7/1000</f>
        <v>188.60786117</v>
      </c>
      <c r="G58" s="294">
        <f>'[8]Quarterre'!$AX$7/1000</f>
        <v>754.73328617</v>
      </c>
    </row>
    <row r="59" spans="2:7" ht="12.75">
      <c r="B59" s="209" t="s">
        <v>10</v>
      </c>
      <c r="C59" s="288">
        <f>'[8]Quarterre'!$AR$12/1000</f>
        <v>3.18296518</v>
      </c>
      <c r="D59" s="288">
        <f>'[8]Quarterre'!$AS$12/1000</f>
        <v>2.87436527</v>
      </c>
      <c r="E59" s="288">
        <f>'[8]Quarterre'!$AT$12/1000</f>
        <v>2.5567164900000003</v>
      </c>
      <c r="F59" s="288">
        <f>'[8]Quarterre'!$AU$12/1000</f>
        <v>2.8115351800000012</v>
      </c>
      <c r="G59" s="288">
        <f>'[8]Quarterre'!$AX$12/1000</f>
        <v>11.425582120000001</v>
      </c>
    </row>
    <row r="60" spans="2:7" ht="12.75">
      <c r="B60" s="281" t="s">
        <v>13</v>
      </c>
      <c r="C60" s="295">
        <f>('[8]Quarterre'!$AR$13+'[8]Quarterre'!$AR$22)/1000</f>
        <v>131.05202006838834</v>
      </c>
      <c r="D60" s="295">
        <f>('[8]Quarterre'!$AS$13+'[8]Quarterre'!$AS$22)/1000</f>
        <v>127.88378051283144</v>
      </c>
      <c r="E60" s="295">
        <f>('[8]Quarterre'!$AT$13+'[8]Quarterre'!$AT$22)/1000</f>
        <v>137.02469354140106</v>
      </c>
      <c r="F60" s="295">
        <f>('[8]Quarterre'!$AU$13+'[8]Quarterre'!$AU$22)/1000</f>
        <v>138.52227607755125</v>
      </c>
      <c r="G60" s="295">
        <f>('[8]Quarterre'!$AX$13+'[8]Quarterre'!$AX$22)/1000</f>
        <v>534.4827702001721</v>
      </c>
    </row>
    <row r="61" spans="2:7" ht="12.75">
      <c r="B61" s="209" t="s">
        <v>14</v>
      </c>
      <c r="C61" s="230">
        <f>'[8]Quarterre'!$AR$23/1000</f>
        <v>14.02527593</v>
      </c>
      <c r="D61" s="230">
        <f>'[8]Quarterre'!$AS$23/1000</f>
        <v>13.122452519999998</v>
      </c>
      <c r="E61" s="230">
        <f>'[8]Quarterre'!$AT$23/1000</f>
        <v>13.43247532</v>
      </c>
      <c r="F61" s="230">
        <f>'[8]Quarterre'!$AU$23/1000</f>
        <v>13.2264051</v>
      </c>
      <c r="G61" s="230">
        <f>'[8]Quarterre'!$AX$23/1000</f>
        <v>53.80660887</v>
      </c>
    </row>
    <row r="62" spans="2:7" ht="15">
      <c r="B62" s="209" t="s">
        <v>89</v>
      </c>
      <c r="C62" s="289">
        <f>'[8]Quarterre'!$AR$24/1000</f>
        <v>64.25451084000001</v>
      </c>
      <c r="D62" s="289">
        <f>'[8]Quarterre'!$AS$24/1000</f>
        <v>60.034722810000005</v>
      </c>
      <c r="E62" s="289">
        <f>'[8]Quarterre'!$AT$24/1000</f>
        <v>63.00799965</v>
      </c>
      <c r="F62" s="289">
        <f>'[8]Quarterre'!$AU$24/1000</f>
        <v>59.32127523000002</v>
      </c>
      <c r="G62" s="289">
        <f>'[8]Quarterre'!$AX$24/1000</f>
        <v>246.61850853000004</v>
      </c>
    </row>
    <row r="63" spans="2:7" ht="15">
      <c r="B63" s="209" t="s">
        <v>90</v>
      </c>
      <c r="C63" s="230">
        <f>'[8]Quarterre'!$AR$25/1000</f>
        <v>19.853894418388343</v>
      </c>
      <c r="D63" s="230">
        <f>'[8]Quarterre'!$AS$25/1000</f>
        <v>21.68358142283144</v>
      </c>
      <c r="E63" s="230">
        <f>'[8]Quarterre'!$AT$25/1000</f>
        <v>27.07894393140106</v>
      </c>
      <c r="F63" s="230">
        <f>'[8]Quarterre'!$AU$25/1000</f>
        <v>30.82576635755122</v>
      </c>
      <c r="G63" s="230">
        <f>'[8]Quarterre'!$AX$25/1000</f>
        <v>99.44218613017205</v>
      </c>
    </row>
    <row r="64" spans="2:7" ht="15">
      <c r="B64" s="209" t="s">
        <v>91</v>
      </c>
      <c r="C64" s="280">
        <f>'[8]Quarterre'!$AR$26/1000</f>
        <v>32.91833888</v>
      </c>
      <c r="D64" s="280">
        <f>'[8]Quarterre'!$AS$26/1000</f>
        <v>33.04302376</v>
      </c>
      <c r="E64" s="280">
        <f>'[8]Quarterre'!$AT$26/1000</f>
        <v>33.505274639999996</v>
      </c>
      <c r="F64" s="280">
        <f>'[8]Quarterre'!$AU$26/1000</f>
        <v>35.14882939000001</v>
      </c>
      <c r="G64" s="280">
        <f>'[8]Quarterre'!$AX$26/1000</f>
        <v>134.61546667</v>
      </c>
    </row>
    <row r="65" spans="2:7" ht="12.75">
      <c r="B65" s="284" t="s">
        <v>2</v>
      </c>
      <c r="C65" s="294">
        <f>'[8]Quarterre'!$AR$28/1000</f>
        <v>54.89621086161168</v>
      </c>
      <c r="D65" s="294">
        <f>'[8]Quarterre'!$AS$28/1000</f>
        <v>61.17006062716853</v>
      </c>
      <c r="E65" s="294">
        <f>'[8]Quarterre'!$AT$28/1000</f>
        <v>62.712706328598934</v>
      </c>
      <c r="F65" s="294">
        <f>'[8]Quarterre'!$AU$28/1000</f>
        <v>52.89712027244878</v>
      </c>
      <c r="G65" s="294">
        <f>'[8]Quarterre'!$AX$28/1000</f>
        <v>231.67609808982792</v>
      </c>
    </row>
    <row r="66" spans="2:7" ht="12.75">
      <c r="B66" s="283" t="s">
        <v>7</v>
      </c>
      <c r="C66" s="296">
        <f>'[8]Quarterre'!$AR$29</f>
        <v>0.3003645722087194</v>
      </c>
      <c r="D66" s="296">
        <f>'[8]Quarterre'!$AS$29</f>
        <v>0.32855426378942326</v>
      </c>
      <c r="E66" s="296">
        <f>'[8]Quarterre'!$AT$29</f>
        <v>0.3180469062871697</v>
      </c>
      <c r="F66" s="296">
        <f>'[8]Quarterre'!$AU$29</f>
        <v>0.28046084582217085</v>
      </c>
      <c r="G66" s="296">
        <f>'[8]Quarterre'!$AX$29</f>
        <v>0.30696419826068727</v>
      </c>
    </row>
    <row r="67" spans="2:7" ht="15">
      <c r="B67" s="197" t="s">
        <v>95</v>
      </c>
      <c r="C67" s="85">
        <f>'[8]Quarterre'!$AR$43/1000</f>
        <v>23.459632021611654</v>
      </c>
      <c r="D67" s="85">
        <f>'[8]Quarterre'!$AS$43/1000</f>
        <v>29.914130457168557</v>
      </c>
      <c r="E67" s="85">
        <f>'[8]Quarterre'!$AT$43/1000</f>
        <v>27.94928156859894</v>
      </c>
      <c r="F67" s="85">
        <f>'[8]Quarterre'!$AU$43/1000</f>
        <v>155.08207064244877</v>
      </c>
      <c r="G67" s="85">
        <f>'[8]Quarterre'!$AX$43/1000</f>
        <v>236.40511468982788</v>
      </c>
    </row>
    <row r="68" spans="2:7" ht="12.75">
      <c r="B68" s="285" t="s">
        <v>65</v>
      </c>
      <c r="C68" s="298">
        <f>'[8]Quarterre'!$AR$40/1000</f>
        <v>23.486264751611657</v>
      </c>
      <c r="D68" s="298">
        <f>'[8]Quarterre'!$AS$40/1000</f>
        <v>29.930110457168556</v>
      </c>
      <c r="E68" s="298">
        <f>'[8]Quarterre'!$AT$40/1000</f>
        <v>28.00420156859894</v>
      </c>
      <c r="F68" s="298">
        <f>'[8]Quarterre'!$AU$40/1000</f>
        <v>155.1200710124488</v>
      </c>
      <c r="G68" s="298">
        <f>'[8]Quarterre'!$AX$40/1000</f>
        <v>236.54064778982791</v>
      </c>
    </row>
    <row r="69" spans="2:7" ht="12.75">
      <c r="B69" s="209"/>
      <c r="C69" s="287"/>
      <c r="D69" s="299"/>
      <c r="E69" s="299"/>
      <c r="F69" s="299"/>
      <c r="G69" s="299"/>
    </row>
    <row r="70" spans="2:7" ht="12.75">
      <c r="B70" s="209"/>
      <c r="C70" s="287"/>
      <c r="D70" s="299"/>
      <c r="E70" s="299"/>
      <c r="F70" s="299"/>
      <c r="G70" s="299"/>
    </row>
    <row r="71" ht="12.75">
      <c r="B71" s="290"/>
    </row>
    <row r="72" ht="12.75">
      <c r="B72" s="209"/>
    </row>
    <row r="73" spans="2:3" ht="12.75">
      <c r="B73" s="796" t="s">
        <v>0</v>
      </c>
      <c r="C73" s="796"/>
    </row>
    <row r="74" spans="2:7" ht="12.75">
      <c r="B74" s="285" t="s">
        <v>122</v>
      </c>
      <c r="C74" s="194" t="s">
        <v>117</v>
      </c>
      <c r="D74" s="286" t="s">
        <v>119</v>
      </c>
      <c r="E74" s="286" t="s">
        <v>120</v>
      </c>
      <c r="F74" s="286" t="s">
        <v>118</v>
      </c>
      <c r="G74" s="286" t="str">
        <f>G3</f>
        <v>2011R</v>
      </c>
    </row>
    <row r="75" spans="2:7" ht="12.75">
      <c r="B75" s="284" t="s">
        <v>1</v>
      </c>
      <c r="C75" s="294">
        <f>'[9]Quarterre'!$AR$7/1000</f>
        <v>137.40983713</v>
      </c>
      <c r="D75" s="294">
        <f>'[9]Quarterre'!$AS$7/1000</f>
        <v>142.91787054</v>
      </c>
      <c r="E75" s="294">
        <f>'[9]Quarterre'!$AT$7/1000</f>
        <v>149.83149182999995</v>
      </c>
      <c r="F75" s="294">
        <f>'[9]Quarterre'!$AU$7/1000</f>
        <v>140.5621439700001</v>
      </c>
      <c r="G75" s="294">
        <f>'[9]Quarterre'!$AX$7/1000</f>
        <v>570.7213434700001</v>
      </c>
    </row>
    <row r="76" spans="2:7" ht="12.75">
      <c r="B76" s="209" t="s">
        <v>10</v>
      </c>
      <c r="C76" s="232">
        <f>'[9]Quarterre'!$AR$12/1000</f>
        <v>8.707376109999998</v>
      </c>
      <c r="D76" s="232">
        <f>'[9]Quarterre'!$AS$12/1000</f>
        <v>8.293366779999998</v>
      </c>
      <c r="E76" s="232">
        <f>'[9]Quarterre'!$AT$12/1000</f>
        <v>7.167503110000001</v>
      </c>
      <c r="F76" s="232">
        <f>'[9]Quarterre'!$AU$12/1000</f>
        <v>8.046366059999999</v>
      </c>
      <c r="G76" s="232">
        <f>'[9]Quarterre'!$AX$12/1000</f>
        <v>32.21461206</v>
      </c>
    </row>
    <row r="77" spans="2:7" ht="12.75">
      <c r="B77" s="281" t="s">
        <v>13</v>
      </c>
      <c r="C77" s="295">
        <f>('[9]Quarterre'!$AR$13+'[9]Quarterre'!$AR$22)/1000</f>
        <v>93.70802890988554</v>
      </c>
      <c r="D77" s="295">
        <f>('[9]Quarterre'!$AS$13+'[9]Quarterre'!$AS$22)/1000</f>
        <v>93.70006722423248</v>
      </c>
      <c r="E77" s="295">
        <f>('[9]Quarterre'!$AT$13+'[9]Quarterre'!$AT$22)/1000</f>
        <v>98.19626185350387</v>
      </c>
      <c r="F77" s="295">
        <f>('[9]Quarterre'!$AU$13+'[9]Quarterre'!$AU$22)/1000</f>
        <v>98.70028730368351</v>
      </c>
      <c r="G77" s="295">
        <f>('[9]Quarterre'!$AX$13+'[9]Quarterre'!$AX$22)/1000</f>
        <v>384.30464529130546</v>
      </c>
    </row>
    <row r="78" spans="2:7" ht="12.75">
      <c r="B78" s="209" t="s">
        <v>14</v>
      </c>
      <c r="C78" s="230">
        <f>'[9]Quarterre'!$AR$23/1000</f>
        <v>13.35028717</v>
      </c>
      <c r="D78" s="230">
        <f>'[9]Quarterre'!$AS$23/1000</f>
        <v>12.46843597</v>
      </c>
      <c r="E78" s="230">
        <f>'[9]Quarterre'!$AT$23/1000</f>
        <v>12.80877282</v>
      </c>
      <c r="F78" s="230">
        <f>'[9]Quarterre'!$AU$23/1000</f>
        <v>12.406031420000003</v>
      </c>
      <c r="G78" s="230">
        <f>'[9]Quarterre'!$AX$23/1000</f>
        <v>51.03352738</v>
      </c>
    </row>
    <row r="79" spans="2:7" ht="15">
      <c r="B79" s="209" t="s">
        <v>89</v>
      </c>
      <c r="C79" s="289">
        <f>'[9]Quarterre'!$AR$24/1000</f>
        <v>36.18205921</v>
      </c>
      <c r="D79" s="289">
        <f>'[9]Quarterre'!$AS$24/1000</f>
        <v>33.76791632999999</v>
      </c>
      <c r="E79" s="289">
        <f>'[9]Quarterre'!$AT$24/1000</f>
        <v>32.33998407</v>
      </c>
      <c r="F79" s="289">
        <f>'[9]Quarterre'!$AU$24/1000</f>
        <v>28.5890348</v>
      </c>
      <c r="G79" s="289">
        <f>'[9]Quarterre'!$AX$24/1000</f>
        <v>130.87899441</v>
      </c>
    </row>
    <row r="80" spans="2:7" ht="15">
      <c r="B80" s="209" t="s">
        <v>90</v>
      </c>
      <c r="C80" s="230">
        <f>'[9]Quarterre'!$AR$25/1000</f>
        <v>16.890384479885558</v>
      </c>
      <c r="D80" s="230">
        <f>'[9]Quarterre'!$AS$25/1000</f>
        <v>19.68387199423247</v>
      </c>
      <c r="E80" s="230">
        <f>'[9]Quarterre'!$AT$25/1000</f>
        <v>25.073128303503857</v>
      </c>
      <c r="F80" s="230">
        <f>'[9]Quarterre'!$AU$25/1000</f>
        <v>25.6541745936835</v>
      </c>
      <c r="G80" s="230">
        <f>'[9]Quarterre'!$AX$25/1000</f>
        <v>87.30155937130539</v>
      </c>
    </row>
    <row r="81" spans="2:7" ht="15">
      <c r="B81" s="209" t="s">
        <v>91</v>
      </c>
      <c r="C81" s="280">
        <f>'[9]Quarterre'!$AR$26/1000</f>
        <v>27.28529805</v>
      </c>
      <c r="D81" s="280">
        <f>'[9]Quarterre'!$AS$26/1000</f>
        <v>27.779842929999997</v>
      </c>
      <c r="E81" s="280">
        <f>'[9]Quarterre'!$AT$26/1000</f>
        <v>27.974376659999997</v>
      </c>
      <c r="F81" s="280">
        <f>'[9]Quarterre'!$AU$26/1000</f>
        <v>32.05104649</v>
      </c>
      <c r="G81" s="280">
        <f>'[9]Quarterre'!$AX$26/1000</f>
        <v>115.09056412999999</v>
      </c>
    </row>
    <row r="82" spans="2:7" ht="12.75">
      <c r="B82" s="284" t="s">
        <v>2</v>
      </c>
      <c r="C82" s="294">
        <f>'[9]Quarterre'!$AR$28/1000</f>
        <v>52.40918433011447</v>
      </c>
      <c r="D82" s="294">
        <f>'[9]Quarterre'!$AS$28/1000</f>
        <v>57.51117009576754</v>
      </c>
      <c r="E82" s="294">
        <f>'[9]Quarterre'!$AT$28/1000</f>
        <v>58.802733086496076</v>
      </c>
      <c r="F82" s="294">
        <f>'[9]Quarterre'!$AU$28/1000</f>
        <v>49.90822272631661</v>
      </c>
      <c r="G82" s="294">
        <f>'[9]Quarterre'!$AX$28/1000</f>
        <v>218.63131023869468</v>
      </c>
    </row>
    <row r="83" spans="2:7" ht="12.75">
      <c r="B83" s="283" t="s">
        <v>7</v>
      </c>
      <c r="C83" s="296">
        <f>'[9]Quarterre'!$AR$29</f>
        <v>0.38140780474495034</v>
      </c>
      <c r="D83" s="296">
        <f>'[9]Quarterre'!$AS$29</f>
        <v>0.4024071299024236</v>
      </c>
      <c r="E83" s="296">
        <f>'[9]Quarterre'!$AT$29</f>
        <v>0.39245910434646236</v>
      </c>
      <c r="F83" s="296">
        <f>'[9]Quarterre'!$AU$29</f>
        <v>0.3550616212638903</v>
      </c>
      <c r="G83" s="296">
        <f>'[9]Quarterre'!$AX$29</f>
        <v>0.3830789101199735</v>
      </c>
    </row>
    <row r="84" spans="2:7" ht="15">
      <c r="B84" s="197" t="s">
        <v>95</v>
      </c>
      <c r="C84" s="300">
        <f>'[9]Quarterre'!$AR$43/1000</f>
        <v>17.482509820114444</v>
      </c>
      <c r="D84" s="300">
        <f>'[9]Quarterre'!$AS$43/1000</f>
        <v>23.372518335767527</v>
      </c>
      <c r="E84" s="300">
        <f>'[9]Quarterre'!$AT$43/1000</f>
        <v>24.07220614649614</v>
      </c>
      <c r="F84" s="300">
        <f>'[9]Quarterre'!$AU$43/1000</f>
        <v>146.82802098631652</v>
      </c>
      <c r="G84" s="300">
        <f>'[9]Quarterre'!$AX$43/1000</f>
        <v>211.75525528869463</v>
      </c>
    </row>
    <row r="85" spans="2:7" ht="12.75">
      <c r="B85" s="285" t="s">
        <v>65</v>
      </c>
      <c r="C85" s="298">
        <f>'[9]Quarterre'!$AR$40/1000</f>
        <v>17.50872982011444</v>
      </c>
      <c r="D85" s="298">
        <f>'[9]Quarterre'!$AS$40/1000</f>
        <v>23.38849833576753</v>
      </c>
      <c r="E85" s="298">
        <f>'[9]Quarterre'!$AT$40/1000</f>
        <v>24.12712614649614</v>
      </c>
      <c r="F85" s="298">
        <f>'[9]Quarterre'!$AU$40/1000</f>
        <v>146.8660212863165</v>
      </c>
      <c r="G85" s="298">
        <f>'[9]Quarterre'!$AX$40/1000</f>
        <v>211.8903755886946</v>
      </c>
    </row>
    <row r="86" spans="2:7" ht="12.75">
      <c r="B86" s="209"/>
      <c r="C86" s="287"/>
      <c r="D86" s="287"/>
      <c r="E86" s="287"/>
      <c r="F86" s="287"/>
      <c r="G86" s="287"/>
    </row>
    <row r="87" spans="2:7" ht="12.75">
      <c r="B87" s="209"/>
      <c r="C87" s="287"/>
      <c r="D87" s="287"/>
      <c r="E87" s="287"/>
      <c r="F87" s="287"/>
      <c r="G87" s="287"/>
    </row>
    <row r="88" ht="12.75">
      <c r="B88" s="209"/>
    </row>
    <row r="89" ht="12.75">
      <c r="B89" s="209"/>
    </row>
    <row r="90" spans="2:3" ht="12.75">
      <c r="B90" s="796" t="s">
        <v>0</v>
      </c>
      <c r="C90" s="796"/>
    </row>
    <row r="91" spans="2:7" ht="12.75">
      <c r="B91" s="285" t="s">
        <v>123</v>
      </c>
      <c r="C91" s="286" t="s">
        <v>117</v>
      </c>
      <c r="D91" s="286" t="s">
        <v>119</v>
      </c>
      <c r="E91" s="286" t="s">
        <v>120</v>
      </c>
      <c r="F91" s="286" t="s">
        <v>118</v>
      </c>
      <c r="G91" s="286" t="str">
        <f>G3</f>
        <v>2011R</v>
      </c>
    </row>
    <row r="92" spans="2:7" ht="12.75">
      <c r="B92" s="284" t="s">
        <v>1</v>
      </c>
      <c r="C92" s="293">
        <f>'[10]Quarterre'!$AR$7/1000</f>
        <v>54.677194279999995</v>
      </c>
      <c r="D92" s="293">
        <f>'[10]Quarterre'!$AS$7/1000</f>
        <v>52.23940759</v>
      </c>
      <c r="E92" s="293">
        <f>'[10]Quarterre'!$AT$7/1000</f>
        <v>56.57584802000001</v>
      </c>
      <c r="F92" s="293">
        <f>'[10]Quarterre'!$AU$7/1000</f>
        <v>56.90418035000002</v>
      </c>
      <c r="G92" s="293">
        <f>'[10]Quarterre'!$AX$7/1000</f>
        <v>220.39663024000004</v>
      </c>
    </row>
    <row r="93" spans="2:7" ht="12.75">
      <c r="B93" s="209" t="s">
        <v>10</v>
      </c>
      <c r="C93" s="232">
        <f>'[10]Quarterre'!$AR$15/1000</f>
        <v>0.09923697</v>
      </c>
      <c r="D93" s="232">
        <f>'[10]Quarterre'!$AS$15/1000</f>
        <v>0.2987874199999999</v>
      </c>
      <c r="E93" s="232">
        <f>'[10]Quarterre'!$AT$15/1000</f>
        <v>0.27333853</v>
      </c>
      <c r="F93" s="232">
        <f>'[10]Quarterre'!$AU$15/1000</f>
        <v>0.33110578000000007</v>
      </c>
      <c r="G93" s="232">
        <f>'[10]Quarterre'!$AX$15/1000</f>
        <v>1.0024687</v>
      </c>
    </row>
    <row r="94" spans="2:7" ht="12.75">
      <c r="B94" s="281" t="s">
        <v>13</v>
      </c>
      <c r="C94" s="295">
        <f>('[10]Quarterre'!$AR$16+'[10]Quarterre'!$AR$25)/1000</f>
        <v>52.323960768502786</v>
      </c>
      <c r="D94" s="295">
        <f>('[10]Quarterre'!$AS$16+'[10]Quarterre'!$AS$25)/1000</f>
        <v>48.86996348859896</v>
      </c>
      <c r="E94" s="295">
        <f>('[10]Quarterre'!$AT$16+'[10]Quarterre'!$AT$25)/1000</f>
        <v>52.92450309789722</v>
      </c>
      <c r="F94" s="295">
        <f>('[10]Quarterre'!$AU$16+'[10]Quarterre'!$AU$25)/1000</f>
        <v>54.28026086386774</v>
      </c>
      <c r="G94" s="295">
        <f>('[10]Quarterre'!$AX$16+'[10]Quarterre'!$AX$25)/1000</f>
        <v>208.3986882188667</v>
      </c>
    </row>
    <row r="95" spans="2:7" ht="12.75">
      <c r="B95" s="209" t="s">
        <v>14</v>
      </c>
      <c r="C95" s="230">
        <f>'[10]Quarterre'!$AR$26/1000</f>
        <v>0.69507478</v>
      </c>
      <c r="D95" s="230">
        <f>'[10]Quarterre'!$AS$26/1000</f>
        <v>0.6575864099999996</v>
      </c>
      <c r="E95" s="230">
        <f>'[10]Quarterre'!$AT$26/1000</f>
        <v>0.6271224900000002</v>
      </c>
      <c r="F95" s="230">
        <f>'[10]Quarterre'!$AU$26/1000</f>
        <v>0.8354527</v>
      </c>
      <c r="G95" s="230">
        <f>'[10]Quarterre'!$AX$26/1000</f>
        <v>2.8152363800000004</v>
      </c>
    </row>
    <row r="96" spans="2:7" ht="15">
      <c r="B96" s="209" t="s">
        <v>89</v>
      </c>
      <c r="C96" s="289">
        <f>'[10]Quarterre'!$AR$27/1000</f>
        <v>37.519952409999995</v>
      </c>
      <c r="D96" s="289">
        <f>'[10]Quarterre'!$AS$27/1000</f>
        <v>35.52825009</v>
      </c>
      <c r="E96" s="289">
        <f>'[10]Quarterre'!$AT$27/1000</f>
        <v>40.07670745000001</v>
      </c>
      <c r="F96" s="289">
        <f>'[10]Quarterre'!$AU$27/1000</f>
        <v>39.700824180000005</v>
      </c>
      <c r="G96" s="289">
        <f>'[10]Quarterre'!$AX$27/1000</f>
        <v>152.82573413</v>
      </c>
    </row>
    <row r="97" spans="2:7" ht="15">
      <c r="B97" s="209" t="s">
        <v>90</v>
      </c>
      <c r="C97" s="230">
        <f>'[10]Quarterre'!$AR$28/1000</f>
        <v>2.970674328502786</v>
      </c>
      <c r="D97" s="230">
        <f>'[10]Quarterre'!$AS$28/1000</f>
        <v>1.9998443385989735</v>
      </c>
      <c r="E97" s="230">
        <f>'[10]Quarterre'!$AT$28/1000</f>
        <v>2.0093144878972</v>
      </c>
      <c r="F97" s="230">
        <f>'[10]Quarterre'!$AU$28/1000</f>
        <v>5.163228303867731</v>
      </c>
      <c r="G97" s="230">
        <f>'[10]Quarterre'!$AX$28/1000</f>
        <v>12.14306145886669</v>
      </c>
    </row>
    <row r="98" spans="2:7" ht="15">
      <c r="B98" s="209" t="s">
        <v>91</v>
      </c>
      <c r="C98" s="280">
        <f>'[10]Quarterre'!$AR$29/1000</f>
        <v>11.138259249999999</v>
      </c>
      <c r="D98" s="280">
        <f>'[10]Quarterre'!$AS$29/1000</f>
        <v>10.684282649999998</v>
      </c>
      <c r="E98" s="280">
        <f>'[10]Quarterre'!$AT$29/1000</f>
        <v>10.211358670000001</v>
      </c>
      <c r="F98" s="280">
        <f>'[10]Quarterre'!$AU$29/1000</f>
        <v>8.580755679999996</v>
      </c>
      <c r="G98" s="280">
        <f>'[10]Quarterre'!$AX$29/1000</f>
        <v>40.614656249999996</v>
      </c>
    </row>
    <row r="99" spans="2:7" ht="12.75">
      <c r="B99" s="284" t="s">
        <v>2</v>
      </c>
      <c r="C99" s="294">
        <f>'[10]Quarterre'!$AR$31/1000</f>
        <v>2.452470481497204</v>
      </c>
      <c r="D99" s="294">
        <f>'[10]Quarterre'!$AS$31/1000</f>
        <v>3.668231521401035</v>
      </c>
      <c r="E99" s="294">
        <f>'[10]Quarterre'!$AT$31/1000</f>
        <v>3.9246834521027956</v>
      </c>
      <c r="F99" s="294">
        <f>'[10]Quarterre'!$AU$31/1000</f>
        <v>2.9550252661322753</v>
      </c>
      <c r="G99" s="294">
        <f>'[10]Quarterre'!$AX$31/1000</f>
        <v>13.00041072113331</v>
      </c>
    </row>
    <row r="100" spans="2:7" ht="12.75">
      <c r="B100" s="283" t="s">
        <v>7</v>
      </c>
      <c r="C100" s="296">
        <f>'[10]Quarterre'!$AR$32</f>
        <v>0.04485362707051478</v>
      </c>
      <c r="D100" s="296">
        <f>'[10]Quarterre'!$AS$32</f>
        <v>0.07021962328116506</v>
      </c>
      <c r="E100" s="296">
        <f>'[10]Quarterre'!$AT$32</f>
        <v>0.06937029827136464</v>
      </c>
      <c r="F100" s="296">
        <f>'[10]Quarterre'!$AU$32</f>
        <v>0.05192984501238448</v>
      </c>
      <c r="G100" s="296">
        <f>'[10]Quarterre'!$AX$32</f>
        <v>0.058986431448505204</v>
      </c>
    </row>
    <row r="101" spans="2:7" ht="15">
      <c r="B101" s="197" t="s">
        <v>95</v>
      </c>
      <c r="C101" s="280">
        <f>'[10]Quarterre'!$AR$46/1000</f>
        <v>5.9106010314972135</v>
      </c>
      <c r="D101" s="280">
        <f>'[10]Quarterre'!$AS$46/1000</f>
        <v>6.452056121401027</v>
      </c>
      <c r="E101" s="280">
        <f>'[10]Quarterre'!$AT$46/1000</f>
        <v>3.7560823221028024</v>
      </c>
      <c r="F101" s="280">
        <f>'[10]Quarterre'!$AU$46/1000</f>
        <v>7.97658785613227</v>
      </c>
      <c r="G101" s="280">
        <f>'[10]Quarterre'!$AX$46/1000</f>
        <v>24.095327331133316</v>
      </c>
    </row>
    <row r="102" spans="2:7" ht="12.75">
      <c r="B102" s="285" t="s">
        <v>65</v>
      </c>
      <c r="C102" s="232">
        <f>'[10]Quarterre'!$AR$43/1000</f>
        <v>5.9106010314972135</v>
      </c>
      <c r="D102" s="232">
        <f>'[10]Quarterre'!$AS$43/1000</f>
        <v>6.452056121401027</v>
      </c>
      <c r="E102" s="232">
        <f>'[10]Quarterre'!$AT$43/1000</f>
        <v>3.7560823221028024</v>
      </c>
      <c r="F102" s="232">
        <f>'[10]Quarterre'!$AU$43/1000</f>
        <v>7.97658785613227</v>
      </c>
      <c r="G102" s="232">
        <f>'[10]Quarterre'!$AX$43/1000</f>
        <v>24.095327331133316</v>
      </c>
    </row>
    <row r="103" ht="12.75">
      <c r="B103" s="193"/>
    </row>
    <row r="104" ht="12.75">
      <c r="B104" s="193"/>
    </row>
    <row r="105" ht="12.75">
      <c r="B105" s="203"/>
    </row>
    <row r="106" ht="12.75">
      <c r="B106" s="193"/>
    </row>
    <row r="107" ht="12.75">
      <c r="B107" s="193"/>
    </row>
    <row r="108" ht="12.75">
      <c r="B108" s="193"/>
    </row>
    <row r="109" ht="12.75">
      <c r="B109" s="193"/>
    </row>
    <row r="110" ht="12.75">
      <c r="B110" s="193"/>
    </row>
    <row r="111" ht="12.75">
      <c r="B111" s="193"/>
    </row>
    <row r="112" ht="12.75">
      <c r="B112" s="193"/>
    </row>
    <row r="113" ht="12.75">
      <c r="B113" s="193"/>
    </row>
    <row r="114" ht="12.75">
      <c r="B114" s="193"/>
    </row>
    <row r="115" ht="12.75">
      <c r="B115" s="193"/>
    </row>
    <row r="116" ht="12.75">
      <c r="B116" s="193"/>
    </row>
    <row r="117" ht="12.75">
      <c r="B117" s="193"/>
    </row>
    <row r="118" ht="12.75">
      <c r="B118" s="193"/>
    </row>
    <row r="119" ht="12.75">
      <c r="B119" s="193"/>
    </row>
    <row r="120" ht="12.75">
      <c r="B120" s="193"/>
    </row>
    <row r="121" ht="12.75">
      <c r="B121" s="193"/>
    </row>
    <row r="122" ht="12.75">
      <c r="B122" s="193"/>
    </row>
    <row r="123" ht="12.75">
      <c r="B123" s="193"/>
    </row>
    <row r="124" ht="12.75">
      <c r="B124" s="193"/>
    </row>
    <row r="125" ht="12.75">
      <c r="B125" s="193"/>
    </row>
    <row r="126" ht="12.75">
      <c r="B126" s="193"/>
    </row>
    <row r="127" ht="12.75">
      <c r="B127" s="193"/>
    </row>
    <row r="128" ht="12.75">
      <c r="B128" s="193"/>
    </row>
    <row r="129" ht="12.75">
      <c r="B129" s="193"/>
    </row>
    <row r="130" ht="12.75">
      <c r="B130" s="193"/>
    </row>
    <row r="131" ht="12.75">
      <c r="B131" s="193"/>
    </row>
    <row r="132" ht="12.75">
      <c r="B132" s="193"/>
    </row>
    <row r="133" ht="12.75">
      <c r="B133" s="193"/>
    </row>
    <row r="134" ht="12.75">
      <c r="B134" s="193"/>
    </row>
    <row r="135" ht="12.75">
      <c r="B135" s="193"/>
    </row>
    <row r="136" ht="12.75">
      <c r="B136" s="193"/>
    </row>
    <row r="137" ht="12.75">
      <c r="B137" s="193"/>
    </row>
    <row r="138" ht="12.75">
      <c r="B138" s="193"/>
    </row>
    <row r="139" ht="12.75">
      <c r="B139" s="193"/>
    </row>
    <row r="140" ht="12.75">
      <c r="B140" s="193"/>
    </row>
    <row r="141" ht="12.75">
      <c r="B141" s="193"/>
    </row>
    <row r="142" ht="12.75">
      <c r="B142" s="193"/>
    </row>
    <row r="143" ht="12.75">
      <c r="B143" s="193"/>
    </row>
    <row r="144" ht="12.75">
      <c r="B144" s="193"/>
    </row>
    <row r="145" ht="12.75">
      <c r="B145" s="193"/>
    </row>
    <row r="146" ht="12.75">
      <c r="B146" s="193"/>
    </row>
    <row r="147" ht="12.75">
      <c r="B147" s="193"/>
    </row>
    <row r="148" ht="12.75">
      <c r="B148" s="193"/>
    </row>
    <row r="149" ht="12.75">
      <c r="B149" s="193"/>
    </row>
    <row r="150" ht="12.75">
      <c r="B150" s="193"/>
    </row>
    <row r="151" ht="12.75">
      <c r="B151" s="193"/>
    </row>
    <row r="152" ht="12.75">
      <c r="B152" s="193"/>
    </row>
    <row r="153" ht="12.75">
      <c r="B153" s="193"/>
    </row>
    <row r="154" ht="12.75">
      <c r="B154" s="193"/>
    </row>
    <row r="155" ht="12.75">
      <c r="B155" s="193"/>
    </row>
    <row r="156" ht="12.75">
      <c r="B156" s="193"/>
    </row>
    <row r="157" ht="12.75">
      <c r="B157" s="193"/>
    </row>
    <row r="158" ht="12.75">
      <c r="B158" s="193"/>
    </row>
    <row r="159" ht="12.75">
      <c r="B159" s="193"/>
    </row>
    <row r="160" ht="12.75">
      <c r="B160" s="193"/>
    </row>
    <row r="161" ht="12.75">
      <c r="B161" s="193"/>
    </row>
    <row r="162" ht="12.75">
      <c r="B162" s="193"/>
    </row>
    <row r="163" ht="12.75">
      <c r="B163" s="193"/>
    </row>
    <row r="164" ht="12.75">
      <c r="B164" s="193"/>
    </row>
    <row r="165" ht="12.75">
      <c r="B165" s="193"/>
    </row>
    <row r="166" ht="12.75">
      <c r="B166" s="193"/>
    </row>
    <row r="167" ht="12.75">
      <c r="B167" s="193"/>
    </row>
    <row r="168" ht="12.75">
      <c r="B168" s="193"/>
    </row>
    <row r="169" ht="12.75">
      <c r="B169" s="193"/>
    </row>
    <row r="170" ht="12.75">
      <c r="B170" s="193"/>
    </row>
    <row r="171" ht="12.75">
      <c r="B171" s="193"/>
    </row>
    <row r="172" ht="12.75">
      <c r="B172" s="193"/>
    </row>
    <row r="173" ht="12.75">
      <c r="B173" s="193"/>
    </row>
    <row r="174" ht="12.75">
      <c r="B174" s="193"/>
    </row>
    <row r="175" ht="12.75">
      <c r="B175" s="193"/>
    </row>
    <row r="176" ht="12.75">
      <c r="B176" s="193"/>
    </row>
    <row r="177" ht="12.75">
      <c r="B177" s="193"/>
    </row>
    <row r="178" ht="12.75">
      <c r="B178" s="193"/>
    </row>
    <row r="179" ht="12.75">
      <c r="B179" s="193"/>
    </row>
    <row r="180" ht="12.75">
      <c r="B180" s="193"/>
    </row>
    <row r="181" ht="12.75">
      <c r="B181" s="193"/>
    </row>
    <row r="182" ht="12.75">
      <c r="B182" s="193"/>
    </row>
    <row r="183" ht="12.75">
      <c r="B183" s="193"/>
    </row>
    <row r="184" ht="12.75">
      <c r="B184" s="193"/>
    </row>
    <row r="185" ht="12.75">
      <c r="B185" s="193"/>
    </row>
    <row r="186" ht="12.75">
      <c r="B186" s="193"/>
    </row>
    <row r="187" ht="12.75">
      <c r="B187" s="193"/>
    </row>
    <row r="188" ht="12.75">
      <c r="B188" s="193"/>
    </row>
    <row r="189" ht="12.75">
      <c r="B189" s="193"/>
    </row>
    <row r="190" ht="12.75">
      <c r="B190" s="193"/>
    </row>
    <row r="191" ht="12.75">
      <c r="B191" s="193"/>
    </row>
    <row r="192" ht="12.75">
      <c r="B192" s="193"/>
    </row>
    <row r="193" ht="12.75">
      <c r="B193" s="193"/>
    </row>
    <row r="194" ht="12.75">
      <c r="B194" s="193"/>
    </row>
    <row r="195" ht="12.75">
      <c r="B195" s="193"/>
    </row>
    <row r="196" ht="12.75">
      <c r="B196" s="193"/>
    </row>
    <row r="197" ht="12.75">
      <c r="B197" s="193"/>
    </row>
    <row r="198" ht="12.75">
      <c r="B198" s="193"/>
    </row>
    <row r="199" ht="12.75">
      <c r="B199" s="193"/>
    </row>
    <row r="200" ht="12.75">
      <c r="B200" s="193"/>
    </row>
    <row r="201" ht="12.75">
      <c r="B201" s="193"/>
    </row>
    <row r="202" ht="12.75">
      <c r="B202" s="193"/>
    </row>
    <row r="203" ht="12.75">
      <c r="B203" s="193"/>
    </row>
    <row r="204" ht="12.75">
      <c r="B204" s="193"/>
    </row>
    <row r="205" ht="12.75">
      <c r="B205" s="193"/>
    </row>
    <row r="206" ht="12.75">
      <c r="B206" s="193"/>
    </row>
    <row r="207" ht="12.75">
      <c r="B207" s="193"/>
    </row>
    <row r="208" ht="12.75">
      <c r="B208" s="193"/>
    </row>
    <row r="209" ht="12.75">
      <c r="B209" s="193"/>
    </row>
    <row r="210" ht="12.75">
      <c r="B210" s="193"/>
    </row>
    <row r="211" ht="12.75">
      <c r="B211" s="193"/>
    </row>
    <row r="212" ht="12.75">
      <c r="B212" s="193"/>
    </row>
    <row r="213" ht="12.75">
      <c r="B213" s="193"/>
    </row>
    <row r="214" ht="12.75">
      <c r="B214" s="193"/>
    </row>
    <row r="215" ht="12.75">
      <c r="B215" s="193"/>
    </row>
    <row r="216" ht="12.75">
      <c r="B216" s="193"/>
    </row>
    <row r="217" ht="12.75">
      <c r="B217" s="193"/>
    </row>
    <row r="218" ht="12.75">
      <c r="B218" s="193"/>
    </row>
    <row r="219" ht="12.75">
      <c r="B219" s="193"/>
    </row>
    <row r="220" ht="12.75">
      <c r="B220" s="193"/>
    </row>
    <row r="221" ht="12.75">
      <c r="B221" s="193"/>
    </row>
    <row r="222" ht="12.75">
      <c r="B222" s="193"/>
    </row>
    <row r="223" ht="12.75">
      <c r="B223" s="193"/>
    </row>
    <row r="224" ht="12.75">
      <c r="B224" s="193"/>
    </row>
    <row r="225" ht="12.75">
      <c r="B225" s="193"/>
    </row>
    <row r="226" ht="12.75">
      <c r="B226" s="193"/>
    </row>
    <row r="227" ht="12.75">
      <c r="B227" s="193"/>
    </row>
    <row r="228" ht="12.75">
      <c r="B228" s="193"/>
    </row>
    <row r="229" ht="12.75">
      <c r="B229" s="193"/>
    </row>
    <row r="230" ht="12.75">
      <c r="B230" s="193"/>
    </row>
    <row r="231" ht="12.75">
      <c r="B231" s="193"/>
    </row>
    <row r="232" ht="12.75">
      <c r="B232" s="193"/>
    </row>
    <row r="233" ht="12.75">
      <c r="B233" s="193"/>
    </row>
    <row r="234" ht="12.75">
      <c r="B234" s="193"/>
    </row>
    <row r="235" ht="12.75">
      <c r="B235" s="193"/>
    </row>
    <row r="236" ht="12.75">
      <c r="B236" s="193"/>
    </row>
    <row r="237" ht="12.75">
      <c r="B237" s="193"/>
    </row>
    <row r="238" ht="12.75">
      <c r="B238" s="193"/>
    </row>
    <row r="239" ht="12.75">
      <c r="B239" s="193"/>
    </row>
    <row r="240" ht="12.75">
      <c r="B240" s="193"/>
    </row>
    <row r="241" ht="12.75">
      <c r="B241" s="193"/>
    </row>
    <row r="242" ht="12.75">
      <c r="B242" s="193"/>
    </row>
    <row r="243" ht="12.75">
      <c r="B243" s="193"/>
    </row>
    <row r="244" ht="12.75">
      <c r="B244" s="193"/>
    </row>
    <row r="245" ht="12.75">
      <c r="B245" s="193"/>
    </row>
    <row r="246" ht="12.75">
      <c r="B246" s="193"/>
    </row>
    <row r="247" ht="12.75">
      <c r="B247" s="193"/>
    </row>
    <row r="248" ht="12.75">
      <c r="B248" s="193"/>
    </row>
    <row r="249" ht="12.75">
      <c r="B249" s="193"/>
    </row>
    <row r="250" ht="12.75">
      <c r="B250" s="193"/>
    </row>
    <row r="251" ht="12.75">
      <c r="B251" s="193"/>
    </row>
    <row r="252" ht="12.75">
      <c r="B252" s="193"/>
    </row>
    <row r="253" ht="12.75">
      <c r="B253" s="193"/>
    </row>
    <row r="254" ht="12.75">
      <c r="B254" s="193"/>
    </row>
    <row r="255" ht="12.75">
      <c r="B255" s="193"/>
    </row>
    <row r="256" ht="12.75">
      <c r="B256" s="193"/>
    </row>
    <row r="257" ht="12.75">
      <c r="B257" s="193"/>
    </row>
    <row r="258" ht="12.75">
      <c r="B258" s="193"/>
    </row>
    <row r="259" ht="12.75">
      <c r="B259" s="193"/>
    </row>
    <row r="260" ht="12.75">
      <c r="B260" s="193"/>
    </row>
    <row r="261" ht="12.75">
      <c r="B261" s="193"/>
    </row>
    <row r="262" ht="12.75">
      <c r="B262" s="193"/>
    </row>
    <row r="263" ht="12.75">
      <c r="B263" s="193"/>
    </row>
    <row r="264" ht="12.75">
      <c r="B264" s="193"/>
    </row>
    <row r="265" ht="12.75">
      <c r="B265" s="193"/>
    </row>
    <row r="266" ht="12.75">
      <c r="B266" s="193"/>
    </row>
    <row r="267" ht="12.75">
      <c r="B267" s="193"/>
    </row>
    <row r="268" ht="12.75">
      <c r="B268" s="193"/>
    </row>
    <row r="269" ht="12.75">
      <c r="B269" s="193"/>
    </row>
    <row r="270" ht="12.75">
      <c r="B270" s="193"/>
    </row>
    <row r="271" ht="12.75">
      <c r="B271" s="193"/>
    </row>
    <row r="272" ht="12.75">
      <c r="B272" s="193"/>
    </row>
    <row r="273" ht="12.75">
      <c r="B273" s="193"/>
    </row>
    <row r="274" ht="12.75">
      <c r="B274" s="193"/>
    </row>
    <row r="275" ht="12.75">
      <c r="B275" s="193"/>
    </row>
    <row r="276" ht="12.75">
      <c r="B276" s="193"/>
    </row>
    <row r="277" ht="12.75">
      <c r="B277" s="193"/>
    </row>
    <row r="278" ht="12.75">
      <c r="B278" s="193"/>
    </row>
    <row r="279" ht="12.75">
      <c r="B279" s="193"/>
    </row>
    <row r="280" ht="12.75">
      <c r="B280" s="193"/>
    </row>
    <row r="281" ht="12.75">
      <c r="B281" s="193"/>
    </row>
    <row r="282" ht="12.75">
      <c r="B282" s="193"/>
    </row>
    <row r="283" ht="12.75">
      <c r="B283" s="193"/>
    </row>
    <row r="284" ht="12.75">
      <c r="B284" s="193"/>
    </row>
    <row r="285" ht="12.75">
      <c r="B285" s="193"/>
    </row>
    <row r="286" ht="12.75">
      <c r="B286" s="193"/>
    </row>
    <row r="287" ht="12.75">
      <c r="B287" s="193"/>
    </row>
    <row r="288" ht="12.75">
      <c r="B288" s="193"/>
    </row>
    <row r="289" ht="12.75">
      <c r="B289" s="193"/>
    </row>
    <row r="290" ht="12.75">
      <c r="B290" s="193"/>
    </row>
    <row r="291" ht="12.75">
      <c r="B291" s="193"/>
    </row>
    <row r="292" ht="12.75">
      <c r="B292" s="193"/>
    </row>
    <row r="293" ht="12.75">
      <c r="B293" s="193"/>
    </row>
    <row r="294" ht="12.75">
      <c r="B294" s="193"/>
    </row>
    <row r="295" ht="12.75">
      <c r="B295" s="193"/>
    </row>
    <row r="296" ht="12.75">
      <c r="B296" s="193"/>
    </row>
    <row r="297" ht="12.75">
      <c r="B297" s="193"/>
    </row>
    <row r="298" ht="12.75">
      <c r="B298" s="193"/>
    </row>
    <row r="299" ht="12.75">
      <c r="B299" s="193"/>
    </row>
    <row r="300" ht="12.75">
      <c r="B300" s="193"/>
    </row>
    <row r="301" ht="12.75">
      <c r="B301" s="193"/>
    </row>
    <row r="302" ht="12.75">
      <c r="B302" s="193"/>
    </row>
    <row r="303" ht="12.75">
      <c r="B303" s="193"/>
    </row>
    <row r="304" ht="12.75">
      <c r="B304" s="193"/>
    </row>
    <row r="305" ht="12.75">
      <c r="B305" s="193"/>
    </row>
    <row r="306" ht="12.75">
      <c r="B306" s="193"/>
    </row>
    <row r="307" ht="12.75">
      <c r="B307" s="193"/>
    </row>
    <row r="308" ht="12.75">
      <c r="B308" s="193"/>
    </row>
    <row r="309" ht="12.75">
      <c r="B309" s="193"/>
    </row>
    <row r="310" ht="12.75">
      <c r="B310" s="193"/>
    </row>
    <row r="311" ht="12.75">
      <c r="B311" s="193"/>
    </row>
    <row r="312" ht="12.75">
      <c r="B312" s="193"/>
    </row>
    <row r="313" ht="12.75">
      <c r="B313" s="193"/>
    </row>
    <row r="314" ht="12.75">
      <c r="B314" s="193"/>
    </row>
    <row r="315" ht="12.75">
      <c r="B315" s="193"/>
    </row>
    <row r="316" ht="12.75">
      <c r="B316" s="193"/>
    </row>
    <row r="317" ht="12.75">
      <c r="B317" s="193"/>
    </row>
    <row r="318" ht="12.75">
      <c r="B318" s="193"/>
    </row>
    <row r="319" ht="12.75">
      <c r="B319" s="193"/>
    </row>
    <row r="320" ht="12.75">
      <c r="B320" s="193"/>
    </row>
    <row r="321" ht="12.75">
      <c r="B321" s="193"/>
    </row>
    <row r="322" ht="12.75">
      <c r="B322" s="193"/>
    </row>
    <row r="323" ht="12.75">
      <c r="B323" s="193"/>
    </row>
    <row r="324" ht="12.75">
      <c r="B324" s="193"/>
    </row>
    <row r="325" ht="12.75">
      <c r="B325" s="193"/>
    </row>
    <row r="326" ht="12.75">
      <c r="B326" s="193"/>
    </row>
    <row r="327" ht="12.75">
      <c r="B327" s="193"/>
    </row>
    <row r="328" ht="12.75">
      <c r="B328" s="193"/>
    </row>
    <row r="329" ht="12.75">
      <c r="B329" s="193"/>
    </row>
    <row r="330" ht="12.75">
      <c r="B330" s="193"/>
    </row>
    <row r="331" ht="12.75">
      <c r="B331" s="193"/>
    </row>
    <row r="332" ht="12.75">
      <c r="B332" s="193"/>
    </row>
    <row r="333" ht="12.75">
      <c r="B333" s="193"/>
    </row>
    <row r="334" ht="12.75">
      <c r="B334" s="193"/>
    </row>
    <row r="335" ht="12.75">
      <c r="B335" s="193"/>
    </row>
    <row r="336" ht="12.75">
      <c r="B336" s="193"/>
    </row>
    <row r="337" ht="12.75">
      <c r="B337" s="193"/>
    </row>
    <row r="338" ht="12.75">
      <c r="B338" s="193"/>
    </row>
    <row r="339" ht="12.75">
      <c r="B339" s="193"/>
    </row>
    <row r="340" ht="12.75">
      <c r="B340" s="193"/>
    </row>
    <row r="341" ht="12.75">
      <c r="B341" s="193"/>
    </row>
    <row r="342" ht="12.75">
      <c r="B342" s="193"/>
    </row>
    <row r="343" ht="12.75">
      <c r="B343" s="193"/>
    </row>
    <row r="344" ht="12.75">
      <c r="B344" s="193"/>
    </row>
    <row r="345" ht="12.75">
      <c r="B345" s="193"/>
    </row>
    <row r="346" ht="12.75">
      <c r="B346" s="193"/>
    </row>
    <row r="347" ht="12.75">
      <c r="B347" s="193"/>
    </row>
    <row r="348" ht="12.75">
      <c r="B348" s="193"/>
    </row>
    <row r="349" ht="12.75">
      <c r="B349" s="193"/>
    </row>
    <row r="350" ht="12.75">
      <c r="B350" s="193"/>
    </row>
    <row r="351" ht="12.75">
      <c r="B351" s="193"/>
    </row>
    <row r="352" ht="12.75">
      <c r="B352" s="193"/>
    </row>
    <row r="353" ht="12.75">
      <c r="B353" s="193"/>
    </row>
    <row r="354" ht="12.75">
      <c r="B354" s="193"/>
    </row>
    <row r="355" ht="12.75">
      <c r="B355" s="193"/>
    </row>
    <row r="356" ht="12.75">
      <c r="B356" s="193"/>
    </row>
    <row r="357" ht="12.75">
      <c r="B357" s="193"/>
    </row>
    <row r="358" ht="12.75">
      <c r="B358" s="193"/>
    </row>
    <row r="359" ht="12.75">
      <c r="B359" s="193"/>
    </row>
    <row r="360" ht="12.75">
      <c r="B360" s="193"/>
    </row>
    <row r="361" ht="12.75">
      <c r="B361" s="193"/>
    </row>
    <row r="362" ht="12.75">
      <c r="B362" s="193"/>
    </row>
    <row r="363" ht="12.75">
      <c r="B363" s="193"/>
    </row>
    <row r="364" ht="12.75">
      <c r="B364" s="193"/>
    </row>
    <row r="365" ht="12.75">
      <c r="B365" s="193"/>
    </row>
    <row r="366" ht="12.75">
      <c r="B366" s="193"/>
    </row>
    <row r="367" ht="12.75">
      <c r="B367" s="193"/>
    </row>
    <row r="368" ht="12.75">
      <c r="B368" s="193"/>
    </row>
    <row r="369" ht="12.75">
      <c r="B369" s="193"/>
    </row>
    <row r="370" ht="12.75">
      <c r="B370" s="193"/>
    </row>
    <row r="371" ht="12.75">
      <c r="B371" s="193"/>
    </row>
    <row r="372" ht="12.75">
      <c r="B372" s="193"/>
    </row>
    <row r="373" ht="12.75">
      <c r="B373" s="193"/>
    </row>
    <row r="374" ht="12.75">
      <c r="B374" s="193"/>
    </row>
    <row r="375" ht="12.75">
      <c r="B375" s="193"/>
    </row>
    <row r="376" ht="12.75">
      <c r="B376" s="193"/>
    </row>
    <row r="377" ht="12.75">
      <c r="B377" s="193"/>
    </row>
    <row r="378" ht="12.75">
      <c r="B378" s="193"/>
    </row>
    <row r="379" ht="12.75">
      <c r="B379" s="193"/>
    </row>
    <row r="380" ht="12.75">
      <c r="B380" s="193"/>
    </row>
    <row r="381" ht="12.75">
      <c r="B381" s="193"/>
    </row>
    <row r="382" ht="12.75">
      <c r="B382" s="193"/>
    </row>
    <row r="383" ht="12.75">
      <c r="B383" s="193"/>
    </row>
    <row r="384" ht="12.75">
      <c r="B384" s="193"/>
    </row>
    <row r="385" ht="12.75">
      <c r="B385" s="193"/>
    </row>
    <row r="386" ht="12.75">
      <c r="B386" s="193"/>
    </row>
    <row r="387" ht="12.75">
      <c r="B387" s="193"/>
    </row>
    <row r="388" ht="12.75">
      <c r="B388" s="193"/>
    </row>
    <row r="389" ht="12.75">
      <c r="B389" s="193"/>
    </row>
    <row r="390" ht="12.75">
      <c r="B390" s="193"/>
    </row>
    <row r="391" ht="12.75">
      <c r="B391" s="193"/>
    </row>
    <row r="392" ht="12.75">
      <c r="B392" s="193"/>
    </row>
    <row r="393" ht="12.75">
      <c r="B393" s="193"/>
    </row>
    <row r="394" ht="12.75">
      <c r="B394" s="193"/>
    </row>
    <row r="395" ht="12.75">
      <c r="B395" s="193"/>
    </row>
    <row r="396" ht="12.75">
      <c r="B396" s="193"/>
    </row>
    <row r="397" ht="12.75">
      <c r="B397" s="193"/>
    </row>
    <row r="398" ht="12.75">
      <c r="B398" s="193"/>
    </row>
    <row r="399" ht="12.75">
      <c r="B399" s="193"/>
    </row>
    <row r="400" ht="12.75">
      <c r="B400" s="193"/>
    </row>
    <row r="401" ht="12.75">
      <c r="B401" s="193"/>
    </row>
    <row r="402" ht="12.75">
      <c r="B402" s="193"/>
    </row>
    <row r="403" ht="12.75">
      <c r="B403" s="193"/>
    </row>
    <row r="404" ht="12.75">
      <c r="B404" s="193"/>
    </row>
    <row r="405" ht="12.75">
      <c r="B405" s="193"/>
    </row>
    <row r="406" ht="12.75">
      <c r="B406" s="193"/>
    </row>
    <row r="407" ht="12.75">
      <c r="B407" s="193"/>
    </row>
    <row r="408" ht="12.75">
      <c r="B408" s="193"/>
    </row>
    <row r="409" ht="12.75">
      <c r="B409" s="193"/>
    </row>
    <row r="410" ht="12.75">
      <c r="B410" s="193"/>
    </row>
    <row r="411" ht="12.75">
      <c r="B411" s="193"/>
    </row>
    <row r="412" ht="12.75">
      <c r="B412" s="193"/>
    </row>
    <row r="413" ht="12.75">
      <c r="B413" s="193"/>
    </row>
    <row r="414" ht="12.75">
      <c r="B414" s="193"/>
    </row>
    <row r="415" ht="12.75">
      <c r="B415" s="193"/>
    </row>
    <row r="416" ht="12.75">
      <c r="B416" s="193"/>
    </row>
    <row r="417" ht="12.75">
      <c r="B417" s="193"/>
    </row>
    <row r="418" ht="12.75">
      <c r="B418" s="193"/>
    </row>
    <row r="419" ht="12.75">
      <c r="B419" s="193"/>
    </row>
    <row r="420" ht="12.75">
      <c r="B420" s="193"/>
    </row>
    <row r="421" ht="12.75">
      <c r="B421" s="193"/>
    </row>
    <row r="422" ht="12.75">
      <c r="B422" s="193"/>
    </row>
    <row r="423" ht="12.75">
      <c r="B423" s="193"/>
    </row>
    <row r="424" ht="12.75">
      <c r="B424" s="193"/>
    </row>
    <row r="425" ht="12.75">
      <c r="B425" s="193"/>
    </row>
    <row r="426" ht="12.75">
      <c r="B426" s="193"/>
    </row>
    <row r="427" ht="12.75">
      <c r="B427" s="193"/>
    </row>
    <row r="428" ht="12.75">
      <c r="B428" s="193"/>
    </row>
    <row r="429" ht="12.75">
      <c r="B429" s="193"/>
    </row>
    <row r="430" ht="12.75">
      <c r="B430" s="193"/>
    </row>
    <row r="431" ht="12.75">
      <c r="B431" s="193"/>
    </row>
    <row r="432" ht="12.75">
      <c r="B432" s="193"/>
    </row>
    <row r="433" ht="12.75">
      <c r="B433" s="193"/>
    </row>
    <row r="434" ht="12.75">
      <c r="B434" s="193"/>
    </row>
    <row r="435" ht="12.75">
      <c r="B435" s="193"/>
    </row>
    <row r="436" ht="12.75">
      <c r="B436" s="193"/>
    </row>
    <row r="437" ht="12.75">
      <c r="B437" s="193"/>
    </row>
    <row r="438" ht="12.75">
      <c r="B438" s="193"/>
    </row>
    <row r="439" ht="12.75">
      <c r="B439" s="193"/>
    </row>
    <row r="440" ht="12.75">
      <c r="B440" s="193"/>
    </row>
    <row r="441" ht="12.75">
      <c r="B441" s="193"/>
    </row>
    <row r="442" ht="12.75">
      <c r="B442" s="193"/>
    </row>
    <row r="443" ht="12.75">
      <c r="B443" s="193"/>
    </row>
    <row r="444" ht="12.75">
      <c r="B444" s="193"/>
    </row>
    <row r="445" ht="12.75">
      <c r="B445" s="193"/>
    </row>
    <row r="446" ht="12.75">
      <c r="B446" s="193"/>
    </row>
    <row r="447" ht="12.75">
      <c r="B447" s="193"/>
    </row>
    <row r="448" ht="12.75">
      <c r="B448" s="193"/>
    </row>
    <row r="449" ht="12.75">
      <c r="B449" s="193"/>
    </row>
    <row r="450" ht="12.75">
      <c r="B450" s="193"/>
    </row>
    <row r="451" ht="12.75">
      <c r="B451" s="193"/>
    </row>
    <row r="452" ht="12.75">
      <c r="B452" s="193"/>
    </row>
    <row r="453" ht="12.75">
      <c r="B453" s="193"/>
    </row>
    <row r="454" ht="12.75">
      <c r="B454" s="193"/>
    </row>
    <row r="455" ht="12.75">
      <c r="B455" s="193"/>
    </row>
    <row r="456" ht="12.75">
      <c r="B456" s="193"/>
    </row>
    <row r="457" ht="12.75">
      <c r="B457" s="193"/>
    </row>
    <row r="458" ht="12.75">
      <c r="B458" s="193"/>
    </row>
    <row r="459" ht="12.75">
      <c r="B459" s="193"/>
    </row>
    <row r="460" ht="12.75">
      <c r="B460" s="193"/>
    </row>
    <row r="461" ht="12.75">
      <c r="B461" s="193"/>
    </row>
    <row r="462" ht="12.75">
      <c r="B462" s="193"/>
    </row>
    <row r="463" ht="12.75">
      <c r="B463" s="193"/>
    </row>
    <row r="464" ht="12.75">
      <c r="B464" s="193"/>
    </row>
    <row r="465" ht="12.75">
      <c r="B465" s="193"/>
    </row>
    <row r="466" ht="12.75">
      <c r="B466" s="193"/>
    </row>
    <row r="467" ht="12.75">
      <c r="B467" s="193"/>
    </row>
    <row r="468" ht="12.75">
      <c r="B468" s="193"/>
    </row>
    <row r="469" ht="12.75">
      <c r="B469" s="193"/>
    </row>
    <row r="470" ht="12.75">
      <c r="B470" s="193"/>
    </row>
    <row r="471" ht="12.75">
      <c r="B471" s="193"/>
    </row>
    <row r="472" ht="12.75">
      <c r="B472" s="193"/>
    </row>
    <row r="473" ht="12.75">
      <c r="B473" s="193"/>
    </row>
    <row r="474" ht="12.75">
      <c r="B474" s="193"/>
    </row>
    <row r="475" ht="12.75">
      <c r="B475" s="193"/>
    </row>
    <row r="476" ht="12.75">
      <c r="B476" s="193"/>
    </row>
    <row r="477" ht="12.75">
      <c r="B477" s="193"/>
    </row>
    <row r="478" ht="12.75">
      <c r="B478" s="193"/>
    </row>
    <row r="479" ht="12.75">
      <c r="B479" s="193"/>
    </row>
    <row r="480" ht="12.75">
      <c r="B480" s="193"/>
    </row>
    <row r="481" ht="12.75">
      <c r="B481" s="193"/>
    </row>
    <row r="482" ht="12.75">
      <c r="B482" s="193"/>
    </row>
    <row r="483" ht="12.75">
      <c r="B483" s="193"/>
    </row>
    <row r="484" ht="12.75">
      <c r="B484" s="193"/>
    </row>
    <row r="485" ht="12.75">
      <c r="B485" s="193"/>
    </row>
    <row r="486" ht="12.75">
      <c r="B486" s="193"/>
    </row>
    <row r="487" ht="12.75">
      <c r="B487" s="193"/>
    </row>
    <row r="488" ht="12.75">
      <c r="B488" s="193"/>
    </row>
    <row r="489" ht="12.75">
      <c r="B489" s="193"/>
    </row>
    <row r="490" ht="12.75">
      <c r="B490" s="193"/>
    </row>
    <row r="491" ht="12.75">
      <c r="B491" s="193"/>
    </row>
    <row r="492" ht="12.75">
      <c r="B492" s="193"/>
    </row>
    <row r="493" ht="12.75">
      <c r="B493" s="193"/>
    </row>
    <row r="494" ht="12.75">
      <c r="B494" s="193"/>
    </row>
    <row r="495" ht="12.75">
      <c r="B495" s="193"/>
    </row>
    <row r="496" ht="12.75">
      <c r="B496" s="193"/>
    </row>
    <row r="497" ht="12.75">
      <c r="B497" s="193"/>
    </row>
    <row r="498" ht="12.75">
      <c r="B498" s="193"/>
    </row>
    <row r="499" ht="12.75">
      <c r="B499" s="193"/>
    </row>
    <row r="500" ht="12.75">
      <c r="B500" s="193"/>
    </row>
    <row r="501" ht="12.75">
      <c r="B501" s="193"/>
    </row>
    <row r="502" ht="12.75">
      <c r="B502" s="193"/>
    </row>
    <row r="503" ht="12.75">
      <c r="B503" s="193"/>
    </row>
    <row r="504" ht="12.75">
      <c r="B504" s="193"/>
    </row>
    <row r="505" ht="12.75">
      <c r="B505" s="193"/>
    </row>
    <row r="506" ht="12.75">
      <c r="B506" s="193"/>
    </row>
    <row r="507" ht="12.75">
      <c r="B507" s="193"/>
    </row>
    <row r="508" ht="12.75">
      <c r="B508" s="193"/>
    </row>
    <row r="509" ht="12.75">
      <c r="B509" s="193"/>
    </row>
    <row r="510" ht="12.75">
      <c r="B510" s="193"/>
    </row>
    <row r="511" ht="12.75">
      <c r="B511" s="193"/>
    </row>
    <row r="512" ht="12.75">
      <c r="B512" s="193"/>
    </row>
    <row r="513" ht="12.75">
      <c r="B513" s="193"/>
    </row>
    <row r="514" ht="12.75">
      <c r="B514" s="193"/>
    </row>
    <row r="515" ht="12.75">
      <c r="B515" s="193"/>
    </row>
    <row r="516" ht="12.75">
      <c r="B516" s="193"/>
    </row>
    <row r="517" ht="12.75">
      <c r="B517" s="193"/>
    </row>
    <row r="518" ht="12.75">
      <c r="B518" s="193"/>
    </row>
    <row r="519" ht="12.75">
      <c r="B519" s="193"/>
    </row>
    <row r="520" ht="12.75">
      <c r="B520" s="193"/>
    </row>
    <row r="521" ht="12.75">
      <c r="B521" s="193"/>
    </row>
    <row r="522" ht="12.75">
      <c r="B522" s="193"/>
    </row>
    <row r="523" ht="12.75">
      <c r="B523" s="193"/>
    </row>
    <row r="524" ht="12.75">
      <c r="B524" s="193"/>
    </row>
    <row r="525" ht="12.75">
      <c r="B525" s="193"/>
    </row>
    <row r="526" ht="12.75">
      <c r="B526" s="193"/>
    </row>
    <row r="527" ht="12.75">
      <c r="B527" s="193"/>
    </row>
    <row r="528" ht="12.75">
      <c r="B528" s="193"/>
    </row>
    <row r="529" ht="12.75">
      <c r="B529" s="193"/>
    </row>
    <row r="530" ht="12.75">
      <c r="B530" s="193"/>
    </row>
    <row r="531" ht="12.75">
      <c r="B531" s="193"/>
    </row>
    <row r="532" ht="12.75">
      <c r="B532" s="193"/>
    </row>
    <row r="533" ht="12.75">
      <c r="B533" s="193"/>
    </row>
    <row r="534" ht="12.75">
      <c r="B534" s="193"/>
    </row>
    <row r="535" ht="12.75">
      <c r="B535" s="193"/>
    </row>
    <row r="536" ht="12.75">
      <c r="B536" s="193"/>
    </row>
    <row r="537" ht="12.75">
      <c r="B537" s="193"/>
    </row>
    <row r="538" ht="12.75">
      <c r="B538" s="193"/>
    </row>
    <row r="539" ht="12.75">
      <c r="B539" s="193"/>
    </row>
    <row r="540" ht="12.75">
      <c r="B540" s="193"/>
    </row>
    <row r="541" ht="12.75">
      <c r="B541" s="193"/>
    </row>
    <row r="542" ht="12.75">
      <c r="B542" s="193"/>
    </row>
    <row r="543" ht="12.75">
      <c r="B543" s="193"/>
    </row>
    <row r="544" ht="12.75">
      <c r="B544" s="193"/>
    </row>
    <row r="545" ht="12.75">
      <c r="B545" s="193"/>
    </row>
    <row r="546" ht="12.75">
      <c r="B546" s="193"/>
    </row>
    <row r="547" ht="12.75">
      <c r="B547" s="193"/>
    </row>
    <row r="548" ht="12.75">
      <c r="B548" s="193"/>
    </row>
    <row r="549" ht="12.75">
      <c r="B549" s="193"/>
    </row>
    <row r="550" ht="12.75">
      <c r="B550" s="193"/>
    </row>
    <row r="551" ht="12.75">
      <c r="B551" s="193"/>
    </row>
    <row r="552" ht="12.75">
      <c r="B552" s="193"/>
    </row>
    <row r="553" ht="12.75">
      <c r="B553" s="193"/>
    </row>
    <row r="554" ht="12.75">
      <c r="B554" s="193"/>
    </row>
    <row r="555" ht="12.75">
      <c r="B555" s="193"/>
    </row>
    <row r="556" ht="12.75">
      <c r="B556" s="193"/>
    </row>
    <row r="557" ht="12.75">
      <c r="B557" s="193"/>
    </row>
    <row r="558" ht="12.75">
      <c r="B558" s="193"/>
    </row>
    <row r="559" ht="12.75">
      <c r="B559" s="193"/>
    </row>
    <row r="560" ht="12.75">
      <c r="B560" s="193"/>
    </row>
    <row r="561" ht="12.75">
      <c r="B561" s="193"/>
    </row>
    <row r="562" ht="12.75">
      <c r="B562" s="193"/>
    </row>
    <row r="563" ht="12.75">
      <c r="B563" s="193"/>
    </row>
    <row r="564" ht="12.75">
      <c r="B564" s="193"/>
    </row>
    <row r="565" ht="12.75">
      <c r="B565" s="193"/>
    </row>
    <row r="566" ht="12.75">
      <c r="B566" s="193"/>
    </row>
    <row r="567" ht="12.75">
      <c r="B567" s="193"/>
    </row>
    <row r="568" ht="12.75">
      <c r="B568" s="193"/>
    </row>
    <row r="569" ht="12.75">
      <c r="B569" s="193"/>
    </row>
    <row r="570" ht="12.75">
      <c r="B570" s="193"/>
    </row>
    <row r="571" ht="12.75">
      <c r="B571" s="193"/>
    </row>
    <row r="572" ht="12.75">
      <c r="B572" s="193"/>
    </row>
    <row r="573" ht="12.75">
      <c r="B573" s="193"/>
    </row>
    <row r="574" ht="12.75">
      <c r="B574" s="193"/>
    </row>
    <row r="575" ht="12.75">
      <c r="B575" s="193"/>
    </row>
    <row r="576" ht="12.75">
      <c r="B576" s="193"/>
    </row>
    <row r="577" ht="12.75">
      <c r="B577" s="193"/>
    </row>
    <row r="578" ht="12.75">
      <c r="B578" s="193"/>
    </row>
    <row r="579" ht="12.75">
      <c r="B579" s="193"/>
    </row>
    <row r="580" ht="12.75">
      <c r="B580" s="193"/>
    </row>
    <row r="581" ht="12.75">
      <c r="B581" s="193"/>
    </row>
    <row r="582" ht="12.75">
      <c r="B582" s="193"/>
    </row>
    <row r="583" ht="12.75">
      <c r="B583" s="193"/>
    </row>
    <row r="584" ht="12.75">
      <c r="B584" s="193"/>
    </row>
    <row r="585" ht="12.75">
      <c r="B585" s="193"/>
    </row>
    <row r="586" ht="12.75">
      <c r="B586" s="193"/>
    </row>
    <row r="587" ht="12.75">
      <c r="B587" s="193"/>
    </row>
    <row r="588" ht="12.75">
      <c r="B588" s="193"/>
    </row>
    <row r="589" ht="12.75">
      <c r="B589" s="193"/>
    </row>
    <row r="590" ht="12.75">
      <c r="B590" s="193"/>
    </row>
    <row r="591" ht="12.75">
      <c r="B591" s="193"/>
    </row>
    <row r="592" ht="12.75">
      <c r="B592" s="193"/>
    </row>
    <row r="593" ht="12.75">
      <c r="B593" s="193"/>
    </row>
    <row r="594" ht="12.75">
      <c r="B594" s="193"/>
    </row>
    <row r="595" ht="12.75">
      <c r="B595" s="193"/>
    </row>
    <row r="596" ht="12.75">
      <c r="B596" s="193"/>
    </row>
    <row r="597" ht="12.75">
      <c r="B597" s="193"/>
    </row>
    <row r="598" ht="12.75">
      <c r="B598" s="193"/>
    </row>
    <row r="599" ht="12.75">
      <c r="B599" s="193"/>
    </row>
    <row r="600" ht="12.75">
      <c r="B600" s="193"/>
    </row>
    <row r="601" ht="12.75">
      <c r="B601" s="193"/>
    </row>
    <row r="602" ht="12.75">
      <c r="B602" s="193"/>
    </row>
    <row r="603" ht="12.75">
      <c r="B603" s="193"/>
    </row>
    <row r="604" ht="12.75">
      <c r="B604" s="193"/>
    </row>
    <row r="605" ht="12.75">
      <c r="B605" s="193"/>
    </row>
    <row r="606" ht="12.75">
      <c r="B606" s="193"/>
    </row>
    <row r="607" ht="12.75">
      <c r="B607" s="193"/>
    </row>
    <row r="608" ht="12.75">
      <c r="B608" s="193"/>
    </row>
    <row r="609" ht="12.75">
      <c r="B609" s="193"/>
    </row>
    <row r="610" ht="12.75">
      <c r="B610" s="193"/>
    </row>
    <row r="611" ht="12.75">
      <c r="B611" s="193"/>
    </row>
    <row r="612" ht="12.75">
      <c r="B612" s="193"/>
    </row>
    <row r="613" ht="12.75">
      <c r="B613" s="193"/>
    </row>
    <row r="614" ht="12.75">
      <c r="B614" s="193"/>
    </row>
    <row r="615" ht="12.75">
      <c r="B615" s="193"/>
    </row>
    <row r="616" ht="12.75">
      <c r="B616" s="193"/>
    </row>
    <row r="617" ht="12.75">
      <c r="B617" s="193"/>
    </row>
    <row r="618" ht="12.75">
      <c r="B618" s="193"/>
    </row>
    <row r="619" ht="12.75">
      <c r="B619" s="193"/>
    </row>
    <row r="620" ht="12.75">
      <c r="B620" s="193"/>
    </row>
    <row r="621" ht="12.75">
      <c r="B621" s="193"/>
    </row>
    <row r="622" ht="12.75">
      <c r="B622" s="193"/>
    </row>
    <row r="623" ht="12.75">
      <c r="B623" s="193"/>
    </row>
    <row r="624" ht="12.75">
      <c r="B624" s="193"/>
    </row>
    <row r="625" ht="12.75">
      <c r="B625" s="193"/>
    </row>
    <row r="626" ht="12.75">
      <c r="B626" s="193"/>
    </row>
    <row r="627" ht="12.75">
      <c r="B627" s="193"/>
    </row>
    <row r="628" ht="12.75">
      <c r="B628" s="193"/>
    </row>
    <row r="629" ht="12.75">
      <c r="B629" s="193"/>
    </row>
    <row r="630" ht="12.75">
      <c r="B630" s="193"/>
    </row>
    <row r="631" ht="12.75">
      <c r="B631" s="193"/>
    </row>
    <row r="632" ht="12.75">
      <c r="B632" s="193"/>
    </row>
    <row r="633" ht="12.75">
      <c r="B633" s="193"/>
    </row>
    <row r="634" ht="12.75">
      <c r="B634" s="193"/>
    </row>
    <row r="635" ht="12.75">
      <c r="B635" s="193"/>
    </row>
    <row r="636" ht="12.75">
      <c r="B636" s="193"/>
    </row>
    <row r="637" ht="12.75">
      <c r="B637" s="193"/>
    </row>
    <row r="638" ht="12.75">
      <c r="B638" s="193"/>
    </row>
    <row r="639" ht="12.75">
      <c r="B639" s="193"/>
    </row>
    <row r="640" ht="12.75">
      <c r="B640" s="241"/>
    </row>
    <row r="641" ht="12.75">
      <c r="B641" s="241"/>
    </row>
    <row r="642" ht="12.75">
      <c r="B642" s="241"/>
    </row>
    <row r="643" ht="12.75">
      <c r="B643" s="241"/>
    </row>
    <row r="644" ht="12.75">
      <c r="B644" s="241"/>
    </row>
    <row r="645" ht="12.75">
      <c r="B645" s="241"/>
    </row>
    <row r="646" ht="12.75">
      <c r="B646" s="241"/>
    </row>
    <row r="647" ht="12.75">
      <c r="B647" s="241"/>
    </row>
    <row r="648" ht="12.75">
      <c r="B648" s="241"/>
    </row>
    <row r="649" ht="12.75">
      <c r="B649" s="241"/>
    </row>
    <row r="650" ht="12.75">
      <c r="B650" s="241"/>
    </row>
    <row r="651" ht="12.75">
      <c r="B651" s="241"/>
    </row>
    <row r="652" ht="12.75">
      <c r="B652" s="241"/>
    </row>
    <row r="653" ht="12.75">
      <c r="B653" s="241"/>
    </row>
    <row r="654" ht="12.75">
      <c r="B654" s="241"/>
    </row>
    <row r="655" ht="12.75">
      <c r="B655" s="241"/>
    </row>
    <row r="656" ht="12.75">
      <c r="B656" s="241"/>
    </row>
    <row r="657" ht="12.75">
      <c r="B657" s="241"/>
    </row>
    <row r="658" ht="12.75">
      <c r="B658" s="241"/>
    </row>
    <row r="659" ht="12.75">
      <c r="B659" s="241"/>
    </row>
    <row r="660" ht="12.75">
      <c r="B660" s="241"/>
    </row>
    <row r="661" ht="12.75">
      <c r="B661" s="241"/>
    </row>
    <row r="662" ht="12.75">
      <c r="B662" s="241"/>
    </row>
    <row r="663" ht="12.75">
      <c r="B663" s="241"/>
    </row>
    <row r="664" ht="12.75">
      <c r="B664" s="241"/>
    </row>
    <row r="665" ht="12.75">
      <c r="B665" s="241"/>
    </row>
    <row r="666" ht="12.75">
      <c r="B666" s="241"/>
    </row>
    <row r="667" ht="12.75">
      <c r="B667" s="241"/>
    </row>
    <row r="668" ht="12.75">
      <c r="B668" s="241"/>
    </row>
    <row r="669" ht="12.75">
      <c r="B669" s="241"/>
    </row>
    <row r="670" ht="12.75">
      <c r="B670" s="241"/>
    </row>
    <row r="671" ht="12.75">
      <c r="B671" s="241"/>
    </row>
    <row r="672" ht="12.75">
      <c r="B672" s="241"/>
    </row>
    <row r="673" ht="12.75">
      <c r="B673" s="241"/>
    </row>
    <row r="674" ht="12.75">
      <c r="B674" s="241"/>
    </row>
    <row r="675" ht="12.75">
      <c r="B675" s="241"/>
    </row>
    <row r="676" ht="12.75">
      <c r="B676" s="241"/>
    </row>
    <row r="677" ht="12.75">
      <c r="B677" s="241"/>
    </row>
    <row r="678" ht="12.75">
      <c r="B678" s="241"/>
    </row>
    <row r="679" ht="12.75">
      <c r="B679" s="241"/>
    </row>
    <row r="680" ht="12.75">
      <c r="B680" s="241"/>
    </row>
    <row r="681" ht="12.75">
      <c r="B681" s="241"/>
    </row>
    <row r="682" ht="12.75">
      <c r="B682" s="241"/>
    </row>
    <row r="683" ht="12.75">
      <c r="B683" s="241"/>
    </row>
    <row r="684" ht="12.75">
      <c r="B684" s="241"/>
    </row>
    <row r="685" ht="12.75">
      <c r="B685" s="241"/>
    </row>
    <row r="686" ht="12.75">
      <c r="B686" s="241"/>
    </row>
    <row r="687" ht="12.75">
      <c r="B687" s="241"/>
    </row>
    <row r="688" ht="12.75">
      <c r="B688" s="241"/>
    </row>
    <row r="689" ht="12.75">
      <c r="B689" s="241"/>
    </row>
    <row r="690" ht="12.75">
      <c r="B690" s="241"/>
    </row>
    <row r="691" ht="12.75">
      <c r="B691" s="241"/>
    </row>
    <row r="692" ht="12.75">
      <c r="B692" s="241"/>
    </row>
    <row r="693" ht="12.75">
      <c r="B693" s="241"/>
    </row>
    <row r="694" ht="12.75">
      <c r="B694" s="241"/>
    </row>
    <row r="695" ht="12.75">
      <c r="B695" s="241"/>
    </row>
    <row r="696" ht="12.75">
      <c r="B696" s="241"/>
    </row>
    <row r="697" ht="12.75">
      <c r="B697" s="241"/>
    </row>
    <row r="698" ht="12.75">
      <c r="B698" s="241"/>
    </row>
    <row r="699" ht="12.75">
      <c r="B699" s="241"/>
    </row>
    <row r="700" ht="12.75">
      <c r="B700" s="241"/>
    </row>
    <row r="701" ht="12.75">
      <c r="B701" s="241"/>
    </row>
    <row r="702" ht="12.75">
      <c r="B702" s="241"/>
    </row>
    <row r="703" ht="12.75">
      <c r="B703" s="241"/>
    </row>
    <row r="704" ht="12.75">
      <c r="B704" s="241"/>
    </row>
    <row r="705" ht="12.75">
      <c r="B705" s="241"/>
    </row>
    <row r="706" ht="12.75">
      <c r="B706" s="241"/>
    </row>
    <row r="707" ht="12.75">
      <c r="B707" s="241"/>
    </row>
    <row r="708" ht="12.75">
      <c r="B708" s="241"/>
    </row>
    <row r="709" ht="12.75">
      <c r="B709" s="241"/>
    </row>
    <row r="710" ht="12.75">
      <c r="B710" s="241"/>
    </row>
    <row r="711" ht="12.75">
      <c r="B711" s="241"/>
    </row>
    <row r="712" ht="12.75">
      <c r="B712" s="241"/>
    </row>
    <row r="713" ht="12.75">
      <c r="B713" s="241"/>
    </row>
    <row r="714" ht="12.75">
      <c r="B714" s="241"/>
    </row>
    <row r="715" ht="12.75">
      <c r="B715" s="241"/>
    </row>
    <row r="716" ht="12.75">
      <c r="B716" s="241"/>
    </row>
    <row r="717" ht="12.75">
      <c r="B717" s="241"/>
    </row>
    <row r="718" ht="12.75">
      <c r="B718" s="241"/>
    </row>
    <row r="719" ht="12.75">
      <c r="B719" s="241"/>
    </row>
    <row r="720" ht="12.75">
      <c r="B720" s="241"/>
    </row>
    <row r="721" ht="12.75">
      <c r="B721" s="241"/>
    </row>
    <row r="722" ht="12.75">
      <c r="B722" s="241"/>
    </row>
    <row r="723" ht="12.75">
      <c r="B723" s="241"/>
    </row>
    <row r="724" ht="12.75">
      <c r="B724" s="241"/>
    </row>
    <row r="725" ht="12.75">
      <c r="B725" s="241"/>
    </row>
    <row r="726" ht="12.75">
      <c r="B726" s="241"/>
    </row>
    <row r="727" ht="12.75">
      <c r="B727" s="241"/>
    </row>
    <row r="728" ht="12.75">
      <c r="B728" s="241"/>
    </row>
    <row r="729" ht="12.75">
      <c r="B729" s="241"/>
    </row>
    <row r="730" ht="12.75">
      <c r="B730" s="241"/>
    </row>
    <row r="731" ht="12.75">
      <c r="B731" s="241"/>
    </row>
    <row r="732" ht="12.75">
      <c r="B732" s="241"/>
    </row>
    <row r="733" ht="12.75">
      <c r="B733" s="241"/>
    </row>
    <row r="734" ht="12.75">
      <c r="B734" s="241"/>
    </row>
    <row r="735" ht="12.75">
      <c r="B735" s="241"/>
    </row>
    <row r="736" ht="12.75">
      <c r="B736" s="241"/>
    </row>
    <row r="737" ht="12.75">
      <c r="B737" s="241"/>
    </row>
    <row r="738" ht="12.75">
      <c r="B738" s="241"/>
    </row>
    <row r="739" ht="12.75">
      <c r="B739" s="241"/>
    </row>
    <row r="740" ht="12.75">
      <c r="B740" s="241"/>
    </row>
    <row r="741" ht="12.75">
      <c r="B741" s="241"/>
    </row>
    <row r="742" ht="12.75">
      <c r="B742" s="241"/>
    </row>
    <row r="743" ht="12.75">
      <c r="B743" s="241"/>
    </row>
    <row r="744" ht="12.75">
      <c r="B744" s="241"/>
    </row>
    <row r="745" ht="12.75">
      <c r="B745" s="241"/>
    </row>
    <row r="746" ht="12.75">
      <c r="B746" s="241"/>
    </row>
    <row r="747" ht="12.75">
      <c r="B747" s="241"/>
    </row>
    <row r="748" ht="12.75">
      <c r="B748" s="241"/>
    </row>
    <row r="749" ht="12.75">
      <c r="B749" s="241"/>
    </row>
    <row r="750" ht="12.75">
      <c r="B750" s="241"/>
    </row>
    <row r="751" ht="12.75">
      <c r="B751" s="241"/>
    </row>
    <row r="752" ht="12.75">
      <c r="B752" s="241"/>
    </row>
    <row r="753" ht="12.75">
      <c r="B753" s="241"/>
    </row>
    <row r="754" ht="12.75">
      <c r="B754" s="241"/>
    </row>
    <row r="755" ht="12.75">
      <c r="B755" s="241"/>
    </row>
    <row r="756" ht="12.75">
      <c r="B756" s="241"/>
    </row>
    <row r="757" ht="12.75">
      <c r="B757" s="241"/>
    </row>
    <row r="758" ht="12.75">
      <c r="B758" s="241"/>
    </row>
    <row r="759" ht="12.75">
      <c r="B759" s="241"/>
    </row>
    <row r="760" ht="12.75">
      <c r="B760" s="241"/>
    </row>
    <row r="761" ht="12.75">
      <c r="B761" s="241"/>
    </row>
    <row r="762" ht="12.75">
      <c r="B762" s="241"/>
    </row>
    <row r="763" ht="12.75">
      <c r="B763" s="241"/>
    </row>
    <row r="764" ht="12.75">
      <c r="B764" s="241"/>
    </row>
    <row r="765" ht="12.75">
      <c r="B765" s="241"/>
    </row>
    <row r="766" ht="12.75">
      <c r="B766" s="241"/>
    </row>
    <row r="767" ht="12.75">
      <c r="B767" s="241"/>
    </row>
    <row r="768" ht="12.75">
      <c r="B768" s="241"/>
    </row>
    <row r="769" ht="12.75">
      <c r="B769" s="241"/>
    </row>
    <row r="770" ht="12.75">
      <c r="B770" s="241"/>
    </row>
    <row r="771" ht="12.75">
      <c r="B771" s="241"/>
    </row>
    <row r="772" ht="12.75">
      <c r="B772" s="241"/>
    </row>
    <row r="773" ht="12.75">
      <c r="B773" s="241"/>
    </row>
    <row r="774" ht="12.75">
      <c r="B774" s="241"/>
    </row>
    <row r="775" ht="12.75">
      <c r="B775" s="241"/>
    </row>
    <row r="776" ht="12.75">
      <c r="B776" s="241"/>
    </row>
    <row r="777" ht="12.75">
      <c r="B777" s="241"/>
    </row>
    <row r="778" ht="12.75">
      <c r="B778" s="241"/>
    </row>
    <row r="779" ht="12.75">
      <c r="B779" s="241"/>
    </row>
    <row r="780" ht="12.75">
      <c r="B780" s="241"/>
    </row>
    <row r="781" ht="12.75">
      <c r="B781" s="241"/>
    </row>
    <row r="782" ht="12.75">
      <c r="B782" s="241"/>
    </row>
    <row r="783" ht="12.75">
      <c r="B783" s="241"/>
    </row>
    <row r="784" ht="12.75">
      <c r="B784" s="241"/>
    </row>
    <row r="785" ht="12.75">
      <c r="B785" s="241"/>
    </row>
    <row r="786" ht="12.75">
      <c r="B786" s="241"/>
    </row>
    <row r="787" ht="12.75">
      <c r="B787" s="241"/>
    </row>
    <row r="788" ht="12.75">
      <c r="B788" s="241"/>
    </row>
    <row r="789" ht="12.75">
      <c r="B789" s="241"/>
    </row>
    <row r="790" ht="12.75">
      <c r="B790" s="241"/>
    </row>
    <row r="791" ht="12.75">
      <c r="B791" s="241"/>
    </row>
    <row r="792" ht="12.75">
      <c r="B792" s="241"/>
    </row>
    <row r="793" ht="12.75">
      <c r="B793" s="241"/>
    </row>
    <row r="794" ht="12.75">
      <c r="B794" s="241"/>
    </row>
    <row r="795" ht="12.75">
      <c r="B795" s="241"/>
    </row>
    <row r="796" ht="12.75">
      <c r="B796" s="241"/>
    </row>
    <row r="797" ht="12.75">
      <c r="B797" s="241"/>
    </row>
    <row r="798" ht="12.75">
      <c r="B798" s="241"/>
    </row>
    <row r="799" ht="12.75">
      <c r="B799" s="241"/>
    </row>
    <row r="800" ht="12.75">
      <c r="B800" s="241"/>
    </row>
    <row r="801" ht="12.75">
      <c r="B801" s="241"/>
    </row>
    <row r="802" ht="12.75">
      <c r="B802" s="241"/>
    </row>
    <row r="803" ht="12.75">
      <c r="B803" s="241"/>
    </row>
    <row r="804" ht="12.75">
      <c r="B804" s="241"/>
    </row>
    <row r="805" ht="12.75">
      <c r="B805" s="241"/>
    </row>
    <row r="806" ht="12.75">
      <c r="B806" s="241"/>
    </row>
    <row r="807" ht="12.75">
      <c r="B807" s="241"/>
    </row>
    <row r="808" ht="12.75">
      <c r="B808" s="241"/>
    </row>
    <row r="809" ht="12.75">
      <c r="B809" s="241"/>
    </row>
    <row r="810" ht="12.75">
      <c r="B810" s="241"/>
    </row>
    <row r="811" ht="12.75">
      <c r="B811" s="241"/>
    </row>
    <row r="812" ht="12.75">
      <c r="B812" s="241"/>
    </row>
    <row r="813" ht="12.75">
      <c r="B813" s="241"/>
    </row>
    <row r="814" ht="12.75">
      <c r="B814" s="241"/>
    </row>
    <row r="815" ht="12.75">
      <c r="B815" s="241"/>
    </row>
    <row r="816" ht="12.75">
      <c r="B816" s="241"/>
    </row>
    <row r="817" ht="12.75">
      <c r="B817" s="241"/>
    </row>
    <row r="818" ht="12.75">
      <c r="B818" s="241"/>
    </row>
    <row r="819" ht="12.75">
      <c r="B819" s="241"/>
    </row>
    <row r="820" ht="12.75">
      <c r="B820" s="241"/>
    </row>
    <row r="821" ht="12.75">
      <c r="B821" s="241"/>
    </row>
    <row r="822" ht="12.75">
      <c r="B822" s="241"/>
    </row>
    <row r="823" ht="12.75">
      <c r="B823" s="241"/>
    </row>
    <row r="824" ht="12.75">
      <c r="B824" s="241"/>
    </row>
    <row r="825" ht="12.75">
      <c r="B825" s="241"/>
    </row>
    <row r="826" ht="12.75">
      <c r="B826" s="241"/>
    </row>
    <row r="827" ht="12.75">
      <c r="B827" s="241"/>
    </row>
    <row r="828" ht="12.75">
      <c r="B828" s="241"/>
    </row>
    <row r="829" ht="12.75">
      <c r="B829" s="241"/>
    </row>
    <row r="830" ht="12.75">
      <c r="B830" s="241"/>
    </row>
    <row r="831" ht="12.75">
      <c r="B831" s="241"/>
    </row>
    <row r="832" ht="12.75">
      <c r="B832" s="241"/>
    </row>
    <row r="833" ht="12.75">
      <c r="B833" s="241"/>
    </row>
    <row r="834" ht="12.75">
      <c r="B834" s="241"/>
    </row>
    <row r="835" ht="12.75">
      <c r="B835" s="241"/>
    </row>
    <row r="836" ht="12.75">
      <c r="B836" s="241"/>
    </row>
    <row r="837" ht="12.75">
      <c r="B837" s="241"/>
    </row>
    <row r="838" ht="12.75">
      <c r="B838" s="241"/>
    </row>
    <row r="839" ht="12.75">
      <c r="B839" s="241"/>
    </row>
    <row r="840" ht="12.75">
      <c r="B840" s="241"/>
    </row>
    <row r="841" ht="12.75">
      <c r="B841" s="241"/>
    </row>
    <row r="842" ht="12.75">
      <c r="B842" s="241"/>
    </row>
    <row r="843" ht="12.75">
      <c r="B843" s="241"/>
    </row>
    <row r="844" ht="12.75">
      <c r="B844" s="241"/>
    </row>
    <row r="845" ht="12.75">
      <c r="B845" s="241"/>
    </row>
    <row r="846" ht="12.75">
      <c r="B846" s="241"/>
    </row>
    <row r="847" ht="12.75">
      <c r="B847" s="241"/>
    </row>
    <row r="848" ht="12.75">
      <c r="B848" s="241"/>
    </row>
    <row r="849" ht="12.75">
      <c r="B849" s="241"/>
    </row>
    <row r="850" ht="12.75">
      <c r="B850" s="241"/>
    </row>
    <row r="851" ht="12.75">
      <c r="B851" s="241"/>
    </row>
    <row r="852" ht="12.75">
      <c r="B852" s="241"/>
    </row>
    <row r="853" ht="12.75">
      <c r="B853" s="241"/>
    </row>
    <row r="854" ht="12.75">
      <c r="B854" s="241"/>
    </row>
    <row r="855" ht="12.75">
      <c r="B855" s="241"/>
    </row>
    <row r="856" ht="12.75">
      <c r="B856" s="241"/>
    </row>
    <row r="857" ht="12.75">
      <c r="B857" s="241"/>
    </row>
    <row r="858" ht="12.75">
      <c r="B858" s="241"/>
    </row>
    <row r="859" ht="12.75">
      <c r="B859" s="241"/>
    </row>
    <row r="860" ht="12.75">
      <c r="B860" s="241"/>
    </row>
    <row r="861" ht="12.75">
      <c r="B861" s="241"/>
    </row>
    <row r="862" ht="12.75">
      <c r="B862" s="241"/>
    </row>
    <row r="863" ht="12.75">
      <c r="B863" s="241"/>
    </row>
    <row r="864" ht="12.75">
      <c r="B864" s="241"/>
    </row>
    <row r="865" ht="12.75">
      <c r="B865" s="241"/>
    </row>
    <row r="866" ht="12.75">
      <c r="B866" s="241"/>
    </row>
    <row r="867" ht="12.75">
      <c r="B867" s="241"/>
    </row>
    <row r="868" ht="12.75">
      <c r="B868" s="241"/>
    </row>
    <row r="869" ht="12.75">
      <c r="B869" s="241"/>
    </row>
    <row r="870" ht="12.75">
      <c r="B870" s="241"/>
    </row>
    <row r="871" ht="12.75">
      <c r="B871" s="241"/>
    </row>
    <row r="872" ht="12.75">
      <c r="B872" s="241"/>
    </row>
    <row r="873" ht="12.75">
      <c r="B873" s="241"/>
    </row>
    <row r="874" ht="12.75">
      <c r="B874" s="241"/>
    </row>
    <row r="875" ht="12.75">
      <c r="B875" s="241"/>
    </row>
    <row r="876" ht="12.75">
      <c r="B876" s="241"/>
    </row>
    <row r="877" ht="12.75">
      <c r="B877" s="241"/>
    </row>
    <row r="878" ht="12.75">
      <c r="B878" s="241"/>
    </row>
    <row r="879" ht="12.75">
      <c r="B879" s="241"/>
    </row>
    <row r="880" ht="12.75">
      <c r="B880" s="241"/>
    </row>
    <row r="881" ht="12.75">
      <c r="B881" s="241"/>
    </row>
    <row r="882" ht="12.75">
      <c r="B882" s="241"/>
    </row>
    <row r="883" ht="12.75">
      <c r="B883" s="241"/>
    </row>
    <row r="884" ht="12.75">
      <c r="B884" s="241"/>
    </row>
    <row r="885" ht="12.75">
      <c r="B885" s="241"/>
    </row>
    <row r="886" ht="12.75">
      <c r="B886" s="241"/>
    </row>
    <row r="887" ht="12.75">
      <c r="B887" s="241"/>
    </row>
    <row r="888" ht="12.75">
      <c r="B888" s="241"/>
    </row>
    <row r="889" ht="12.75">
      <c r="B889" s="241"/>
    </row>
    <row r="890" ht="12.75">
      <c r="B890" s="241"/>
    </row>
    <row r="891" ht="12.75">
      <c r="B891" s="241"/>
    </row>
    <row r="892" ht="12.75">
      <c r="B892" s="241"/>
    </row>
    <row r="893" ht="12.75">
      <c r="B893" s="241"/>
    </row>
    <row r="894" ht="12.75">
      <c r="B894" s="241"/>
    </row>
    <row r="895" ht="12.75">
      <c r="B895" s="241"/>
    </row>
    <row r="896" ht="12.75">
      <c r="B896" s="241"/>
    </row>
    <row r="897" ht="12.75">
      <c r="B897" s="241"/>
    </row>
    <row r="898" ht="12.75">
      <c r="B898" s="241"/>
    </row>
    <row r="899" ht="12.75">
      <c r="B899" s="241"/>
    </row>
    <row r="900" ht="12.75">
      <c r="B900" s="241"/>
    </row>
    <row r="901" ht="12.75">
      <c r="B901" s="241"/>
    </row>
    <row r="902" ht="12.75">
      <c r="B902" s="241"/>
    </row>
    <row r="903" ht="12.75">
      <c r="B903" s="241"/>
    </row>
    <row r="904" ht="12.75">
      <c r="B904" s="241"/>
    </row>
    <row r="905" ht="12.75">
      <c r="B905" s="241"/>
    </row>
    <row r="906" ht="12.75">
      <c r="B906" s="241"/>
    </row>
    <row r="907" ht="12.75">
      <c r="B907" s="241"/>
    </row>
    <row r="908" ht="12.75">
      <c r="B908" s="241"/>
    </row>
    <row r="909" ht="12.75">
      <c r="B909" s="241"/>
    </row>
    <row r="910" ht="12.75">
      <c r="B910" s="241"/>
    </row>
    <row r="911" ht="12.75">
      <c r="B911" s="241"/>
    </row>
    <row r="912" ht="12.75">
      <c r="B912" s="241"/>
    </row>
    <row r="913" ht="12.75">
      <c r="B913" s="241"/>
    </row>
    <row r="914" ht="12.75">
      <c r="B914" s="241"/>
    </row>
    <row r="915" ht="12.75">
      <c r="B915" s="241"/>
    </row>
    <row r="916" ht="12.75">
      <c r="B916" s="241"/>
    </row>
    <row r="917" ht="12.75">
      <c r="B917" s="241"/>
    </row>
    <row r="918" ht="12.75">
      <c r="B918" s="241"/>
    </row>
    <row r="919" ht="12.75">
      <c r="B919" s="241"/>
    </row>
    <row r="920" ht="12.75">
      <c r="B920" s="241"/>
    </row>
    <row r="921" ht="12.75">
      <c r="B921" s="241"/>
    </row>
    <row r="922" ht="12.75">
      <c r="B922" s="241"/>
    </row>
    <row r="923" ht="12.75">
      <c r="B923" s="241"/>
    </row>
    <row r="924" ht="12.75">
      <c r="B924" s="241"/>
    </row>
    <row r="925" ht="12.75">
      <c r="B925" s="241"/>
    </row>
    <row r="926" ht="12.75">
      <c r="B926" s="241"/>
    </row>
    <row r="927" ht="12.75">
      <c r="B927" s="241"/>
    </row>
    <row r="928" ht="12.75">
      <c r="B928" s="241"/>
    </row>
    <row r="929" ht="12.75">
      <c r="B929" s="241"/>
    </row>
    <row r="930" ht="12.75">
      <c r="B930" s="241"/>
    </row>
    <row r="931" ht="12.75">
      <c r="B931" s="241"/>
    </row>
    <row r="932" ht="12.75">
      <c r="B932" s="241"/>
    </row>
    <row r="933" ht="12.75">
      <c r="B933" s="241"/>
    </row>
    <row r="934" ht="12.75">
      <c r="B934" s="241"/>
    </row>
    <row r="935" ht="12.75">
      <c r="B935" s="241"/>
    </row>
    <row r="936" ht="12.75">
      <c r="B936" s="241"/>
    </row>
    <row r="937" ht="12.75">
      <c r="B937" s="241"/>
    </row>
    <row r="938" ht="12.75">
      <c r="B938" s="241"/>
    </row>
    <row r="939" ht="12.75">
      <c r="B939" s="241"/>
    </row>
    <row r="940" ht="12.75">
      <c r="B940" s="241"/>
    </row>
    <row r="941" ht="12.75">
      <c r="B941" s="241"/>
    </row>
    <row r="942" ht="12.75">
      <c r="B942" s="241"/>
    </row>
    <row r="943" ht="12.75">
      <c r="B943" s="241"/>
    </row>
    <row r="944" ht="12.75">
      <c r="B944" s="241"/>
    </row>
    <row r="945" ht="12.75">
      <c r="B945" s="241"/>
    </row>
    <row r="946" ht="12.75">
      <c r="B946" s="241"/>
    </row>
    <row r="947" ht="12.75">
      <c r="B947" s="241"/>
    </row>
    <row r="948" ht="12.75">
      <c r="B948" s="241"/>
    </row>
    <row r="949" ht="12.75">
      <c r="B949" s="241"/>
    </row>
    <row r="950" ht="12.75">
      <c r="B950" s="241"/>
    </row>
    <row r="951" ht="12.75">
      <c r="B951" s="241"/>
    </row>
    <row r="952" ht="12.75">
      <c r="B952" s="241"/>
    </row>
    <row r="953" ht="12.75">
      <c r="B953" s="241"/>
    </row>
    <row r="954" ht="12.75">
      <c r="B954" s="241"/>
    </row>
    <row r="955" ht="12.75">
      <c r="B955" s="241"/>
    </row>
    <row r="956" ht="12.75">
      <c r="B956" s="241"/>
    </row>
    <row r="957" ht="12.75">
      <c r="B957" s="241"/>
    </row>
    <row r="958" ht="12.75">
      <c r="B958" s="241"/>
    </row>
    <row r="959" ht="12.75">
      <c r="B959" s="241"/>
    </row>
    <row r="960" ht="12.75">
      <c r="B960" s="241"/>
    </row>
    <row r="961" ht="12.75">
      <c r="B961" s="241"/>
    </row>
    <row r="962" ht="12.75">
      <c r="B962" s="241"/>
    </row>
    <row r="963" ht="12.75">
      <c r="B963" s="241"/>
    </row>
    <row r="964" ht="12.75">
      <c r="B964" s="241"/>
    </row>
    <row r="965" ht="12.75">
      <c r="B965" s="241"/>
    </row>
    <row r="966" ht="12.75">
      <c r="B966" s="241"/>
    </row>
    <row r="967" ht="12.75">
      <c r="B967" s="241"/>
    </row>
    <row r="968" ht="12.75">
      <c r="B968" s="241"/>
    </row>
    <row r="969" ht="12.75">
      <c r="B969" s="241"/>
    </row>
    <row r="970" ht="12.75">
      <c r="B970" s="241"/>
    </row>
    <row r="971" ht="12.75">
      <c r="B971" s="241"/>
    </row>
    <row r="972" ht="12.75">
      <c r="B972" s="241"/>
    </row>
    <row r="973" ht="12.75">
      <c r="B973" s="241"/>
    </row>
    <row r="974" ht="12.75">
      <c r="B974" s="241"/>
    </row>
    <row r="975" ht="12.75">
      <c r="B975" s="241"/>
    </row>
    <row r="976" ht="12.75">
      <c r="B976" s="241"/>
    </row>
    <row r="977" ht="12.75">
      <c r="B977" s="241"/>
    </row>
    <row r="978" ht="12.75">
      <c r="B978" s="241"/>
    </row>
    <row r="979" ht="12.75">
      <c r="B979" s="241"/>
    </row>
    <row r="980" ht="12.75">
      <c r="B980" s="241"/>
    </row>
    <row r="981" ht="12.75">
      <c r="B981" s="241"/>
    </row>
    <row r="982" ht="12.75">
      <c r="B982" s="241"/>
    </row>
    <row r="983" ht="12.75">
      <c r="B983" s="241"/>
    </row>
    <row r="984" ht="12.75">
      <c r="B984" s="241"/>
    </row>
    <row r="985" ht="12.75">
      <c r="B985" s="241"/>
    </row>
    <row r="986" ht="12.75">
      <c r="B986" s="241"/>
    </row>
    <row r="987" ht="12.75">
      <c r="B987" s="241"/>
    </row>
    <row r="988" ht="12.75">
      <c r="B988" s="241"/>
    </row>
    <row r="989" ht="12.75">
      <c r="B989" s="241"/>
    </row>
    <row r="990" ht="12.75">
      <c r="B990" s="241"/>
    </row>
    <row r="991" ht="12.75">
      <c r="B991" s="241"/>
    </row>
    <row r="992" ht="12.75">
      <c r="B992" s="241"/>
    </row>
    <row r="993" ht="12.75">
      <c r="B993" s="241"/>
    </row>
    <row r="994" ht="12.75">
      <c r="B994" s="241"/>
    </row>
    <row r="995" ht="12.75">
      <c r="B995" s="241"/>
    </row>
    <row r="996" ht="12.75">
      <c r="B996" s="241"/>
    </row>
    <row r="997" ht="12.75">
      <c r="B997" s="241"/>
    </row>
    <row r="998" ht="12.75">
      <c r="B998" s="241"/>
    </row>
    <row r="999" ht="12.75">
      <c r="B999" s="241"/>
    </row>
    <row r="1000" ht="12.75">
      <c r="B1000" s="241"/>
    </row>
    <row r="1001" ht="12.75">
      <c r="B1001" s="241"/>
    </row>
    <row r="1002" ht="12.75">
      <c r="B1002" s="241"/>
    </row>
    <row r="1003" ht="12.75">
      <c r="B1003" s="241"/>
    </row>
    <row r="1004" ht="12.75">
      <c r="B1004" s="241"/>
    </row>
    <row r="1005" ht="12.75">
      <c r="B1005" s="241"/>
    </row>
    <row r="1006" ht="12.75">
      <c r="B1006" s="241"/>
    </row>
    <row r="1007" ht="12.75">
      <c r="B1007" s="241"/>
    </row>
    <row r="1008" ht="12.75">
      <c r="B1008" s="241"/>
    </row>
    <row r="1009" ht="12.75">
      <c r="B1009" s="241"/>
    </row>
    <row r="1010" ht="12.75">
      <c r="B1010" s="241"/>
    </row>
    <row r="1011" ht="12.75">
      <c r="B1011" s="241"/>
    </row>
    <row r="1012" ht="12.75">
      <c r="B1012" s="241"/>
    </row>
    <row r="1013" ht="12.75">
      <c r="B1013" s="241"/>
    </row>
    <row r="1014" ht="12.75">
      <c r="B1014" s="241"/>
    </row>
    <row r="1015" ht="12.75">
      <c r="B1015" s="241"/>
    </row>
    <row r="1016" ht="12.75">
      <c r="B1016" s="241"/>
    </row>
    <row r="1017" ht="12.75">
      <c r="B1017" s="241"/>
    </row>
    <row r="1018" ht="12.75">
      <c r="B1018" s="241"/>
    </row>
    <row r="1019" ht="12.75">
      <c r="B1019" s="241"/>
    </row>
    <row r="1020" ht="12.75">
      <c r="B1020" s="241"/>
    </row>
    <row r="1021" ht="12.75">
      <c r="B1021" s="241"/>
    </row>
    <row r="1022" ht="12.75">
      <c r="B1022" s="241"/>
    </row>
    <row r="1023" ht="12.75">
      <c r="B1023" s="241"/>
    </row>
    <row r="1024" ht="12.75">
      <c r="B1024" s="241"/>
    </row>
    <row r="1025" ht="12.75">
      <c r="B1025" s="241"/>
    </row>
    <row r="1026" ht="12.75">
      <c r="B1026" s="241"/>
    </row>
    <row r="1027" ht="12.75">
      <c r="B1027" s="241"/>
    </row>
    <row r="1028" ht="12.75">
      <c r="B1028" s="241"/>
    </row>
    <row r="1029" ht="12.75">
      <c r="B1029" s="241"/>
    </row>
    <row r="1030" ht="12.75">
      <c r="B1030" s="241"/>
    </row>
    <row r="1031" ht="12.75">
      <c r="B1031" s="241"/>
    </row>
    <row r="1032" ht="12.75">
      <c r="B1032" s="241"/>
    </row>
    <row r="1033" ht="12.75">
      <c r="B1033" s="241"/>
    </row>
    <row r="1034" ht="12.75">
      <c r="B1034" s="241"/>
    </row>
    <row r="1035" ht="12.75">
      <c r="B1035" s="241"/>
    </row>
    <row r="1036" ht="12.75">
      <c r="B1036" s="241"/>
    </row>
    <row r="1037" ht="12.75">
      <c r="B1037" s="241"/>
    </row>
    <row r="1038" ht="12.75">
      <c r="B1038" s="241"/>
    </row>
    <row r="1039" ht="12.75">
      <c r="B1039" s="241"/>
    </row>
    <row r="1040" ht="12.75">
      <c r="B1040" s="241"/>
    </row>
    <row r="1041" ht="12.75">
      <c r="B1041" s="241"/>
    </row>
    <row r="1042" ht="12.75">
      <c r="B1042" s="241"/>
    </row>
    <row r="1043" ht="12.75">
      <c r="B1043" s="241"/>
    </row>
    <row r="1044" ht="12.75">
      <c r="B1044" s="241"/>
    </row>
    <row r="1045" ht="12.75">
      <c r="B1045" s="241"/>
    </row>
    <row r="1046" ht="12.75">
      <c r="B1046" s="241"/>
    </row>
    <row r="1047" ht="12.75">
      <c r="B1047" s="241"/>
    </row>
    <row r="1048" ht="12.75">
      <c r="B1048" s="241"/>
    </row>
    <row r="1049" ht="12.75">
      <c r="B1049" s="241"/>
    </row>
    <row r="1050" ht="12.75">
      <c r="B1050" s="241"/>
    </row>
    <row r="1051" ht="12.75">
      <c r="B1051" s="241"/>
    </row>
    <row r="1052" ht="12.75">
      <c r="B1052" s="241"/>
    </row>
    <row r="1053" ht="12.75">
      <c r="B1053" s="241"/>
    </row>
    <row r="1054" ht="12.75">
      <c r="B1054" s="241"/>
    </row>
    <row r="1055" ht="12.75">
      <c r="B1055" s="241"/>
    </row>
    <row r="1056" ht="12.75">
      <c r="B1056" s="241"/>
    </row>
    <row r="1057" ht="12.75">
      <c r="B1057" s="241"/>
    </row>
    <row r="1058" ht="12.75">
      <c r="B1058" s="241"/>
    </row>
    <row r="1059" ht="12.75">
      <c r="B1059" s="241"/>
    </row>
    <row r="1060" ht="12.75">
      <c r="B1060" s="241"/>
    </row>
    <row r="1061" ht="12.75">
      <c r="B1061" s="241"/>
    </row>
    <row r="1062" ht="12.75">
      <c r="B1062" s="241"/>
    </row>
    <row r="1063" ht="12.75">
      <c r="B1063" s="241"/>
    </row>
    <row r="1064" ht="12.75">
      <c r="B1064" s="241"/>
    </row>
    <row r="1065" ht="12.75">
      <c r="B1065" s="241"/>
    </row>
    <row r="1066" ht="12.75">
      <c r="B1066" s="241"/>
    </row>
    <row r="1067" ht="12.75">
      <c r="B1067" s="241"/>
    </row>
    <row r="1068" ht="12.75">
      <c r="B1068" s="241"/>
    </row>
    <row r="1069" ht="12.75">
      <c r="B1069" s="241"/>
    </row>
    <row r="1070" ht="12.75">
      <c r="B1070" s="241"/>
    </row>
    <row r="1071" ht="12.75">
      <c r="B1071" s="241"/>
    </row>
    <row r="1072" ht="12.75">
      <c r="B1072" s="241"/>
    </row>
    <row r="1073" ht="12.75">
      <c r="B1073" s="241"/>
    </row>
    <row r="1074" ht="12.75">
      <c r="B1074" s="241"/>
    </row>
    <row r="1075" ht="12.75">
      <c r="B1075" s="241"/>
    </row>
    <row r="1076" ht="12.75">
      <c r="B1076" s="241"/>
    </row>
    <row r="1077" ht="12.75">
      <c r="B1077" s="241"/>
    </row>
    <row r="1078" ht="12.75">
      <c r="B1078" s="241"/>
    </row>
    <row r="1079" ht="12.75">
      <c r="B1079" s="241"/>
    </row>
    <row r="1080" ht="12.75">
      <c r="B1080" s="241"/>
    </row>
    <row r="1081" ht="12.75">
      <c r="B1081" s="241"/>
    </row>
    <row r="1082" ht="12.75">
      <c r="B1082" s="241"/>
    </row>
    <row r="1083" ht="12.75">
      <c r="B1083" s="241"/>
    </row>
    <row r="1084" ht="12.75">
      <c r="B1084" s="241"/>
    </row>
    <row r="1085" ht="12.75">
      <c r="B1085" s="241"/>
    </row>
    <row r="1086" ht="12.75">
      <c r="B1086" s="241"/>
    </row>
    <row r="1087" ht="12.75">
      <c r="B1087" s="241"/>
    </row>
    <row r="1088" ht="12.75">
      <c r="B1088" s="241"/>
    </row>
    <row r="1089" ht="12.75">
      <c r="B1089" s="241"/>
    </row>
    <row r="1090" ht="12.75">
      <c r="B1090" s="241"/>
    </row>
    <row r="1091" ht="12.75">
      <c r="B1091" s="241"/>
    </row>
    <row r="1092" ht="12.75">
      <c r="B1092" s="241"/>
    </row>
    <row r="1093" ht="12.75">
      <c r="B1093" s="241"/>
    </row>
    <row r="1094" ht="12.75">
      <c r="B1094" s="241"/>
    </row>
    <row r="1095" ht="12.75">
      <c r="B1095" s="241"/>
    </row>
    <row r="1096" ht="12.75">
      <c r="B1096" s="241"/>
    </row>
    <row r="1097" ht="12.75">
      <c r="B1097" s="241"/>
    </row>
    <row r="1098" ht="12.75">
      <c r="B1098" s="241"/>
    </row>
    <row r="1099" ht="12.75">
      <c r="B1099" s="241"/>
    </row>
    <row r="1100" ht="12.75">
      <c r="B1100" s="241"/>
    </row>
    <row r="1101" ht="12.75">
      <c r="B1101" s="241"/>
    </row>
    <row r="1102" ht="12.75">
      <c r="B1102" s="241"/>
    </row>
    <row r="1103" ht="12.75">
      <c r="B1103" s="241"/>
    </row>
    <row r="1104" ht="12.75">
      <c r="B1104" s="241"/>
    </row>
    <row r="1105" ht="12.75">
      <c r="B1105" s="241"/>
    </row>
    <row r="1106" ht="12.75">
      <c r="B1106" s="241"/>
    </row>
    <row r="1107" ht="12.75">
      <c r="B1107" s="241"/>
    </row>
    <row r="1108" ht="12.75">
      <c r="B1108" s="241"/>
    </row>
    <row r="1109" ht="12.75">
      <c r="B1109" s="241"/>
    </row>
    <row r="1110" ht="12.75">
      <c r="B1110" s="241"/>
    </row>
    <row r="1111" ht="12.75">
      <c r="B1111" s="241"/>
    </row>
    <row r="1112" ht="12.75">
      <c r="B1112" s="241"/>
    </row>
    <row r="1113" ht="12.75">
      <c r="B1113" s="241"/>
    </row>
    <row r="1114" ht="12.75">
      <c r="B1114" s="241"/>
    </row>
    <row r="1115" ht="12.75">
      <c r="B1115" s="241"/>
    </row>
    <row r="1116" ht="12.75">
      <c r="B1116" s="241"/>
    </row>
    <row r="1117" ht="12.75">
      <c r="B1117" s="241"/>
    </row>
    <row r="1118" ht="12.75">
      <c r="B1118" s="241"/>
    </row>
    <row r="1119" ht="12.75">
      <c r="B1119" s="241"/>
    </row>
    <row r="1120" ht="12.75">
      <c r="B1120" s="241"/>
    </row>
    <row r="1121" ht="12.75">
      <c r="B1121" s="241"/>
    </row>
    <row r="1122" ht="12.75">
      <c r="B1122" s="241"/>
    </row>
    <row r="1123" ht="12.75">
      <c r="B1123" s="241"/>
    </row>
    <row r="1124" ht="12.75">
      <c r="B1124" s="241"/>
    </row>
    <row r="1125" ht="12.75">
      <c r="B1125" s="241"/>
    </row>
    <row r="1126" ht="12.75">
      <c r="B1126" s="241"/>
    </row>
    <row r="1127" ht="12.75">
      <c r="B1127" s="241"/>
    </row>
    <row r="1128" ht="12.75">
      <c r="B1128" s="241"/>
    </row>
    <row r="1129" ht="12.75">
      <c r="B1129" s="241"/>
    </row>
    <row r="1130" ht="12.75">
      <c r="B1130" s="241"/>
    </row>
    <row r="1131" ht="12.75">
      <c r="B1131" s="241"/>
    </row>
    <row r="1132" ht="12.75">
      <c r="B1132" s="241"/>
    </row>
    <row r="1133" ht="12.75">
      <c r="B1133" s="241"/>
    </row>
    <row r="1134" ht="12.75">
      <c r="B1134" s="241"/>
    </row>
    <row r="1135" ht="12.75">
      <c r="B1135" s="241"/>
    </row>
    <row r="1136" ht="12.75">
      <c r="B1136" s="241"/>
    </row>
    <row r="1137" ht="12.75">
      <c r="B1137" s="241"/>
    </row>
    <row r="1138" ht="12.75">
      <c r="B1138" s="241"/>
    </row>
    <row r="1139" ht="12.75">
      <c r="B1139" s="241"/>
    </row>
    <row r="1140" ht="12.75">
      <c r="B1140" s="241"/>
    </row>
    <row r="1141" ht="12.75">
      <c r="B1141" s="241"/>
    </row>
    <row r="1142" ht="12.75">
      <c r="B1142" s="241"/>
    </row>
    <row r="1143" ht="12.75">
      <c r="B1143" s="241"/>
    </row>
    <row r="1144" ht="12.75">
      <c r="B1144" s="241"/>
    </row>
    <row r="1145" ht="12.75">
      <c r="B1145" s="241"/>
    </row>
    <row r="1146" ht="12.75">
      <c r="B1146" s="241"/>
    </row>
    <row r="1147" ht="12.75">
      <c r="B1147" s="241"/>
    </row>
    <row r="1148" ht="12.75">
      <c r="B1148" s="241"/>
    </row>
    <row r="1149" ht="12.75">
      <c r="B1149" s="241"/>
    </row>
    <row r="1150" ht="12.75">
      <c r="B1150" s="241"/>
    </row>
    <row r="1151" ht="12.75">
      <c r="B1151" s="241"/>
    </row>
    <row r="1152" ht="12.75">
      <c r="B1152" s="241"/>
    </row>
    <row r="1153" ht="12.75">
      <c r="B1153" s="241"/>
    </row>
    <row r="1154" ht="12.75">
      <c r="B1154" s="241"/>
    </row>
    <row r="1155" ht="12.75">
      <c r="B1155" s="241"/>
    </row>
    <row r="1156" ht="12.75">
      <c r="B1156" s="241"/>
    </row>
    <row r="1157" ht="12.75">
      <c r="B1157" s="241"/>
    </row>
    <row r="1158" ht="12.75">
      <c r="B1158" s="241"/>
    </row>
    <row r="1159" ht="12.75">
      <c r="B1159" s="241"/>
    </row>
    <row r="1160" ht="12.75">
      <c r="B1160" s="241"/>
    </row>
    <row r="1161" ht="12.75">
      <c r="B1161" s="241"/>
    </row>
    <row r="1162" ht="12.75">
      <c r="B1162" s="241"/>
    </row>
    <row r="1163" ht="12.75">
      <c r="B1163" s="241"/>
    </row>
    <row r="1164" ht="12.75">
      <c r="B1164" s="241"/>
    </row>
    <row r="1165" ht="12.75">
      <c r="B1165" s="241"/>
    </row>
    <row r="1166" ht="12.75">
      <c r="B1166" s="241"/>
    </row>
    <row r="1167" ht="12.75">
      <c r="B1167" s="241"/>
    </row>
    <row r="1168" ht="12.75">
      <c r="B1168" s="241"/>
    </row>
    <row r="1169" ht="12.75">
      <c r="B1169" s="241"/>
    </row>
    <row r="1170" ht="12.75">
      <c r="B1170" s="241"/>
    </row>
    <row r="1171" ht="12.75">
      <c r="B1171" s="241"/>
    </row>
    <row r="1172" ht="12.75">
      <c r="B1172" s="241"/>
    </row>
    <row r="1173" ht="12.75">
      <c r="B1173" s="241"/>
    </row>
    <row r="1174" ht="12.75">
      <c r="B1174" s="241"/>
    </row>
    <row r="1175" ht="12.75">
      <c r="B1175" s="241"/>
    </row>
    <row r="1176" ht="12.75">
      <c r="B1176" s="241"/>
    </row>
    <row r="1177" ht="12.75">
      <c r="B1177" s="241"/>
    </row>
    <row r="1178" ht="12.75">
      <c r="B1178" s="241"/>
    </row>
    <row r="1179" ht="12.75">
      <c r="B1179" s="241"/>
    </row>
    <row r="1180" ht="12.75">
      <c r="B1180" s="241"/>
    </row>
    <row r="1181" ht="12.75">
      <c r="B1181" s="241"/>
    </row>
    <row r="1182" ht="12.75">
      <c r="B1182" s="241"/>
    </row>
    <row r="1183" ht="12.75">
      <c r="B1183" s="241"/>
    </row>
    <row r="1184" ht="12.75">
      <c r="B1184" s="241"/>
    </row>
    <row r="1185" ht="12.75">
      <c r="B1185" s="241"/>
    </row>
    <row r="1186" ht="12.75">
      <c r="B1186" s="241"/>
    </row>
    <row r="1187" ht="12.75">
      <c r="B1187" s="241"/>
    </row>
    <row r="1188" ht="12.75">
      <c r="B1188" s="241"/>
    </row>
    <row r="1189" ht="12.75">
      <c r="B1189" s="241"/>
    </row>
    <row r="1190" ht="12.75">
      <c r="B1190" s="241"/>
    </row>
    <row r="1191" ht="12.75">
      <c r="B1191" s="241"/>
    </row>
    <row r="1192" ht="12.75">
      <c r="B1192" s="241"/>
    </row>
    <row r="1193" ht="12.75">
      <c r="B1193" s="241"/>
    </row>
    <row r="1194" ht="12.75">
      <c r="B1194" s="241"/>
    </row>
    <row r="1195" ht="12.75">
      <c r="B1195" s="241"/>
    </row>
    <row r="1196" ht="12.75">
      <c r="B1196" s="241"/>
    </row>
    <row r="1197" ht="12.75">
      <c r="B1197" s="241"/>
    </row>
    <row r="1198" ht="12.75">
      <c r="B1198" s="241"/>
    </row>
    <row r="1199" ht="12.75">
      <c r="B1199" s="241"/>
    </row>
    <row r="1200" ht="12.75">
      <c r="B1200" s="241"/>
    </row>
    <row r="1201" ht="12.75">
      <c r="B1201" s="241"/>
    </row>
    <row r="1202" ht="12.75">
      <c r="B1202" s="241"/>
    </row>
    <row r="1203" ht="12.75">
      <c r="B1203" s="241"/>
    </row>
    <row r="1204" ht="12.75">
      <c r="B1204" s="241"/>
    </row>
    <row r="1205" ht="12.75">
      <c r="B1205" s="241"/>
    </row>
    <row r="1206" ht="12.75">
      <c r="B1206" s="241"/>
    </row>
    <row r="1207" ht="12.75">
      <c r="B1207" s="241"/>
    </row>
    <row r="1208" ht="12.75">
      <c r="B1208" s="241"/>
    </row>
    <row r="1209" ht="12.75">
      <c r="B1209" s="241"/>
    </row>
    <row r="1210" ht="12.75">
      <c r="B1210" s="241"/>
    </row>
    <row r="1211" ht="12.75">
      <c r="B1211" s="241"/>
    </row>
    <row r="1212" ht="12.75">
      <c r="B1212" s="241"/>
    </row>
    <row r="1213" ht="12.75">
      <c r="B1213" s="241"/>
    </row>
    <row r="1214" ht="12.75">
      <c r="B1214" s="241"/>
    </row>
    <row r="1215" ht="12.75">
      <c r="B1215" s="241"/>
    </row>
    <row r="1216" ht="12.75">
      <c r="B1216" s="241"/>
    </row>
    <row r="1217" ht="12.75">
      <c r="B1217" s="241"/>
    </row>
    <row r="1218" ht="12.75">
      <c r="B1218" s="241"/>
    </row>
    <row r="1219" ht="12.75">
      <c r="B1219" s="241"/>
    </row>
    <row r="1220" ht="12.75">
      <c r="B1220" s="241"/>
    </row>
    <row r="1221" ht="12.75">
      <c r="B1221" s="241"/>
    </row>
    <row r="1222" ht="12.75">
      <c r="B1222" s="241"/>
    </row>
    <row r="1223" ht="12.75">
      <c r="B1223" s="241"/>
    </row>
    <row r="1224" ht="12.75">
      <c r="B1224" s="241"/>
    </row>
    <row r="1225" ht="12.75">
      <c r="B1225" s="241"/>
    </row>
    <row r="1226" ht="12.75">
      <c r="B1226" s="241"/>
    </row>
    <row r="1227" ht="12.75">
      <c r="B1227" s="241"/>
    </row>
    <row r="1228" ht="12.75">
      <c r="B1228" s="241"/>
    </row>
    <row r="1229" ht="12.75">
      <c r="B1229" s="241"/>
    </row>
    <row r="1230" ht="12.75">
      <c r="B1230" s="241"/>
    </row>
    <row r="1231" ht="12.75">
      <c r="B1231" s="241"/>
    </row>
    <row r="1232" ht="12.75">
      <c r="B1232" s="241"/>
    </row>
    <row r="1233" ht="12.75">
      <c r="B1233" s="241"/>
    </row>
    <row r="1234" ht="12.75">
      <c r="B1234" s="241"/>
    </row>
    <row r="1235" ht="12.75">
      <c r="B1235" s="241"/>
    </row>
    <row r="1236" ht="12.75">
      <c r="B1236" s="241"/>
    </row>
    <row r="1237" ht="12.75">
      <c r="B1237" s="241"/>
    </row>
    <row r="1238" ht="12.75">
      <c r="B1238" s="241"/>
    </row>
    <row r="1239" ht="12.75">
      <c r="B1239" s="241"/>
    </row>
    <row r="1240" ht="12.75">
      <c r="B1240" s="241"/>
    </row>
    <row r="1241" ht="12.75">
      <c r="B1241" s="241"/>
    </row>
    <row r="1242" ht="12.75">
      <c r="B1242" s="241"/>
    </row>
    <row r="1243" ht="12.75">
      <c r="B1243" s="241"/>
    </row>
    <row r="1244" ht="12.75">
      <c r="B1244" s="241"/>
    </row>
    <row r="1245" ht="12.75">
      <c r="B1245" s="241"/>
    </row>
    <row r="1246" ht="12.75">
      <c r="B1246" s="241"/>
    </row>
    <row r="1247" ht="12.75">
      <c r="B1247" s="241"/>
    </row>
    <row r="1248" ht="12.75">
      <c r="B1248" s="241"/>
    </row>
    <row r="1249" ht="12.75">
      <c r="B1249" s="241"/>
    </row>
    <row r="1250" ht="12.75">
      <c r="B1250" s="241"/>
    </row>
    <row r="1251" ht="12.75">
      <c r="B1251" s="241"/>
    </row>
    <row r="1252" ht="12.75">
      <c r="B1252" s="241"/>
    </row>
    <row r="1253" ht="12.75">
      <c r="B1253" s="241"/>
    </row>
    <row r="1254" ht="12.75">
      <c r="B1254" s="241"/>
    </row>
    <row r="1255" ht="12.75">
      <c r="B1255" s="241"/>
    </row>
    <row r="1256" ht="12.75">
      <c r="B1256" s="241"/>
    </row>
    <row r="1257" ht="12.75">
      <c r="B1257" s="241"/>
    </row>
    <row r="1258" ht="12.75">
      <c r="B1258" s="241"/>
    </row>
    <row r="1259" ht="12.75">
      <c r="B1259" s="241"/>
    </row>
    <row r="1260" ht="12.75">
      <c r="B1260" s="241"/>
    </row>
    <row r="1261" ht="12.75">
      <c r="B1261" s="241"/>
    </row>
    <row r="1262" ht="12.75">
      <c r="B1262" s="241"/>
    </row>
    <row r="1263" ht="12.75">
      <c r="B1263" s="241"/>
    </row>
    <row r="1264" ht="12.75">
      <c r="B1264" s="241"/>
    </row>
    <row r="1265" ht="12.75">
      <c r="B1265" s="241"/>
    </row>
    <row r="1266" ht="12.75">
      <c r="B1266" s="241"/>
    </row>
    <row r="1267" ht="12.75">
      <c r="B1267" s="241"/>
    </row>
    <row r="1268" ht="12.75">
      <c r="B1268" s="241"/>
    </row>
    <row r="1269" ht="12.75">
      <c r="B1269" s="241"/>
    </row>
    <row r="1270" ht="12.75">
      <c r="B1270" s="241"/>
    </row>
    <row r="1271" ht="12.75">
      <c r="B1271" s="241"/>
    </row>
    <row r="1272" ht="12.75">
      <c r="B1272" s="241"/>
    </row>
    <row r="1273" ht="12.75">
      <c r="B1273" s="241"/>
    </row>
    <row r="1274" ht="12.75">
      <c r="B1274" s="241"/>
    </row>
    <row r="1275" ht="12.75">
      <c r="B1275" s="241"/>
    </row>
    <row r="1276" ht="12.75">
      <c r="B1276" s="241"/>
    </row>
    <row r="1277" ht="12.75">
      <c r="B1277" s="241"/>
    </row>
    <row r="1278" ht="12.75">
      <c r="B1278" s="241"/>
    </row>
    <row r="1279" ht="12.75">
      <c r="B1279" s="241"/>
    </row>
    <row r="1280" ht="12.75">
      <c r="B1280" s="241"/>
    </row>
    <row r="1281" ht="12.75">
      <c r="B1281" s="241"/>
    </row>
    <row r="1282" ht="12.75">
      <c r="B1282" s="241"/>
    </row>
    <row r="1283" ht="12.75">
      <c r="B1283" s="241"/>
    </row>
    <row r="1284" ht="12.75">
      <c r="B1284" s="241"/>
    </row>
    <row r="1285" ht="12.75">
      <c r="B1285" s="241"/>
    </row>
    <row r="1286" ht="12.75">
      <c r="B1286" s="241"/>
    </row>
    <row r="1287" ht="12.75">
      <c r="B1287" s="241"/>
    </row>
    <row r="1288" ht="12.75">
      <c r="B1288" s="241"/>
    </row>
    <row r="1289" ht="12.75">
      <c r="B1289" s="241"/>
    </row>
    <row r="1290" ht="12.75">
      <c r="B1290" s="241"/>
    </row>
    <row r="1291" ht="12.75">
      <c r="B1291" s="241"/>
    </row>
    <row r="1292" ht="12.75">
      <c r="B1292" s="241"/>
    </row>
    <row r="1293" ht="12.75">
      <c r="B1293" s="241"/>
    </row>
    <row r="1294" ht="12.75">
      <c r="B1294" s="241"/>
    </row>
    <row r="1295" ht="12.75">
      <c r="B1295" s="241"/>
    </row>
    <row r="1296" ht="12.75">
      <c r="B1296" s="241"/>
    </row>
    <row r="1297" ht="12.75">
      <c r="B1297" s="241"/>
    </row>
    <row r="1298" ht="12.75">
      <c r="B1298" s="241"/>
    </row>
    <row r="1299" ht="12.75">
      <c r="B1299" s="241"/>
    </row>
    <row r="1300" ht="12.75">
      <c r="B1300" s="241"/>
    </row>
    <row r="1301" ht="12.75">
      <c r="B1301" s="241"/>
    </row>
    <row r="1302" ht="12.75">
      <c r="B1302" s="241"/>
    </row>
    <row r="1303" ht="12.75">
      <c r="B1303" s="241"/>
    </row>
    <row r="1304" ht="12.75">
      <c r="B1304" s="241"/>
    </row>
    <row r="1305" ht="12.75">
      <c r="B1305" s="241"/>
    </row>
    <row r="1306" ht="12.75">
      <c r="B1306" s="241"/>
    </row>
    <row r="1307" ht="12.75">
      <c r="B1307" s="241"/>
    </row>
    <row r="1308" ht="12.75">
      <c r="B1308" s="241"/>
    </row>
    <row r="1309" ht="12.75">
      <c r="B1309" s="241"/>
    </row>
    <row r="1310" ht="12.75">
      <c r="B1310" s="241"/>
    </row>
    <row r="1311" ht="12.75">
      <c r="B1311" s="241"/>
    </row>
    <row r="1312" ht="12.75">
      <c r="B1312" s="241"/>
    </row>
    <row r="1313" ht="12.75">
      <c r="B1313" s="241"/>
    </row>
    <row r="1314" ht="12.75">
      <c r="B1314" s="241"/>
    </row>
    <row r="1315" ht="12.75">
      <c r="B1315" s="241"/>
    </row>
    <row r="1316" ht="12.75">
      <c r="B1316" s="241"/>
    </row>
    <row r="1317" ht="12.75">
      <c r="B1317" s="241"/>
    </row>
    <row r="1318" ht="12.75">
      <c r="B1318" s="241"/>
    </row>
    <row r="1319" ht="12.75">
      <c r="B1319" s="241"/>
    </row>
    <row r="1320" ht="12.75">
      <c r="B1320" s="241"/>
    </row>
    <row r="1321" ht="12.75">
      <c r="B1321" s="241"/>
    </row>
    <row r="1322" ht="12.75">
      <c r="B1322" s="241"/>
    </row>
    <row r="1323" ht="12.75">
      <c r="B1323" s="241"/>
    </row>
    <row r="1324" ht="12.75">
      <c r="B1324" s="241"/>
    </row>
    <row r="1325" ht="12.75">
      <c r="B1325" s="241"/>
    </row>
    <row r="1326" ht="12.75">
      <c r="B1326" s="241"/>
    </row>
    <row r="1327" ht="12.75">
      <c r="B1327" s="241"/>
    </row>
    <row r="1328" ht="12.75">
      <c r="B1328" s="241"/>
    </row>
    <row r="1329" ht="12.75">
      <c r="B1329" s="241"/>
    </row>
    <row r="1330" ht="12.75">
      <c r="B1330" s="241"/>
    </row>
    <row r="1331" ht="12.75">
      <c r="B1331" s="241"/>
    </row>
    <row r="1332" ht="12.75">
      <c r="B1332" s="241"/>
    </row>
    <row r="1333" ht="12.75">
      <c r="B1333" s="241"/>
    </row>
    <row r="1334" ht="12.75">
      <c r="B1334" s="241"/>
    </row>
    <row r="1335" ht="12.75">
      <c r="B1335" s="241"/>
    </row>
    <row r="1336" ht="12.75">
      <c r="B1336" s="241"/>
    </row>
    <row r="1337" ht="12.75">
      <c r="B1337" s="241"/>
    </row>
    <row r="1338" ht="12.75">
      <c r="B1338" s="241"/>
    </row>
    <row r="1339" ht="12.75">
      <c r="B1339" s="241"/>
    </row>
    <row r="1340" ht="12.75">
      <c r="B1340" s="241"/>
    </row>
    <row r="1341" ht="12.75">
      <c r="B1341" s="241"/>
    </row>
    <row r="1342" ht="12.75">
      <c r="B1342" s="241"/>
    </row>
    <row r="1343" ht="12.75">
      <c r="B1343" s="241"/>
    </row>
    <row r="1344" ht="12.75">
      <c r="B1344" s="241"/>
    </row>
    <row r="1345" ht="12.75">
      <c r="B1345" s="241"/>
    </row>
    <row r="1346" ht="12.75">
      <c r="B1346" s="241"/>
    </row>
    <row r="1347" ht="12.75">
      <c r="B1347" s="241"/>
    </row>
    <row r="1348" ht="12.75">
      <c r="B1348" s="241"/>
    </row>
    <row r="1349" ht="12.75">
      <c r="B1349" s="241"/>
    </row>
    <row r="1350" ht="12.75">
      <c r="B1350" s="241"/>
    </row>
    <row r="1351" ht="12.75">
      <c r="B1351" s="241"/>
    </row>
    <row r="1352" ht="12.75">
      <c r="B1352" s="241"/>
    </row>
    <row r="1353" ht="12.75">
      <c r="B1353" s="241"/>
    </row>
    <row r="1354" ht="12.75">
      <c r="B1354" s="241"/>
    </row>
    <row r="1355" ht="12.75">
      <c r="B1355" s="241"/>
    </row>
    <row r="1356" ht="12.75">
      <c r="B1356" s="241"/>
    </row>
    <row r="1357" ht="12.75">
      <c r="B1357" s="241"/>
    </row>
    <row r="1358" ht="12.75">
      <c r="B1358" s="241"/>
    </row>
    <row r="1359" ht="12.75">
      <c r="B1359" s="241"/>
    </row>
    <row r="1360" ht="12.75">
      <c r="B1360" s="241"/>
    </row>
    <row r="1361" ht="12.75">
      <c r="B1361" s="241"/>
    </row>
    <row r="1362" ht="12.75">
      <c r="B1362" s="241"/>
    </row>
    <row r="1363" ht="12.75">
      <c r="B1363" s="241"/>
    </row>
    <row r="1364" ht="12.75">
      <c r="B1364" s="241"/>
    </row>
    <row r="1365" ht="12.75">
      <c r="B1365" s="241"/>
    </row>
    <row r="1366" ht="12.75">
      <c r="B1366" s="241"/>
    </row>
    <row r="1367" ht="12.75">
      <c r="B1367" s="241"/>
    </row>
    <row r="1368" ht="12.75">
      <c r="B1368" s="241"/>
    </row>
    <row r="1369" ht="12.75">
      <c r="B1369" s="241"/>
    </row>
    <row r="1370" ht="12.75">
      <c r="B1370" s="241"/>
    </row>
    <row r="1371" ht="12.75">
      <c r="B1371" s="241"/>
    </row>
    <row r="1372" ht="12.75">
      <c r="B1372" s="241"/>
    </row>
    <row r="1373" ht="12.75">
      <c r="B1373" s="241"/>
    </row>
    <row r="1374" ht="12.75">
      <c r="B1374" s="241"/>
    </row>
    <row r="1375" ht="12.75">
      <c r="B1375" s="241"/>
    </row>
    <row r="1376" ht="12.75">
      <c r="B1376" s="241"/>
    </row>
    <row r="1377" ht="12.75">
      <c r="B1377" s="241"/>
    </row>
    <row r="1378" ht="12.75">
      <c r="B1378" s="241"/>
    </row>
    <row r="1379" ht="12.75">
      <c r="B1379" s="241"/>
    </row>
    <row r="1380" ht="12.75">
      <c r="B1380" s="241"/>
    </row>
    <row r="1381" ht="12.75">
      <c r="B1381" s="241"/>
    </row>
    <row r="1382" ht="12.75">
      <c r="B1382" s="241"/>
    </row>
    <row r="1383" ht="12.75">
      <c r="B1383" s="241"/>
    </row>
    <row r="1384" ht="12.75">
      <c r="B1384" s="241"/>
    </row>
    <row r="1385" ht="12.75">
      <c r="B1385" s="241"/>
    </row>
    <row r="1386" ht="12.75">
      <c r="B1386" s="241"/>
    </row>
    <row r="1387" ht="12.75">
      <c r="B1387" s="241"/>
    </row>
    <row r="1388" ht="12.75">
      <c r="B1388" s="241"/>
    </row>
    <row r="1389" ht="12.75">
      <c r="B1389" s="241"/>
    </row>
    <row r="1390" ht="12.75">
      <c r="B1390" s="241"/>
    </row>
    <row r="1391" ht="12.75">
      <c r="B1391" s="241"/>
    </row>
    <row r="1392" ht="12.75">
      <c r="B1392" s="241"/>
    </row>
    <row r="1393" ht="12.75">
      <c r="B1393" s="241"/>
    </row>
    <row r="1394" ht="12.75">
      <c r="B1394" s="241"/>
    </row>
    <row r="1395" ht="12.75">
      <c r="B1395" s="241"/>
    </row>
    <row r="1396" ht="12.75">
      <c r="B1396" s="241"/>
    </row>
    <row r="1397" ht="12.75">
      <c r="B1397" s="241"/>
    </row>
    <row r="1398" ht="12.75">
      <c r="B1398" s="241"/>
    </row>
    <row r="1399" ht="12.75">
      <c r="B1399" s="241"/>
    </row>
    <row r="1400" ht="12.75">
      <c r="B1400" s="241"/>
    </row>
    <row r="1401" ht="12.75">
      <c r="B1401" s="241"/>
    </row>
    <row r="1402" ht="12.75">
      <c r="B1402" s="241"/>
    </row>
    <row r="1403" ht="12.75">
      <c r="B1403" s="241"/>
    </row>
    <row r="1404" ht="12.75">
      <c r="B1404" s="241"/>
    </row>
    <row r="1405" ht="12.75">
      <c r="B1405" s="241"/>
    </row>
    <row r="1406" ht="12.75">
      <c r="B1406" s="241"/>
    </row>
    <row r="1407" ht="12.75">
      <c r="B1407" s="241"/>
    </row>
    <row r="1408" ht="12.75">
      <c r="B1408" s="241"/>
    </row>
    <row r="1409" ht="12.75">
      <c r="B1409" s="241"/>
    </row>
    <row r="1410" ht="12.75">
      <c r="B1410" s="241"/>
    </row>
    <row r="1411" ht="12.75">
      <c r="B1411" s="241"/>
    </row>
    <row r="1412" ht="12.75">
      <c r="B1412" s="241"/>
    </row>
    <row r="1413" ht="12.75">
      <c r="B1413" s="241"/>
    </row>
    <row r="1414" ht="12.75">
      <c r="B1414" s="241"/>
    </row>
    <row r="1415" ht="12.75">
      <c r="B1415" s="241"/>
    </row>
    <row r="1416" ht="12.75">
      <c r="B1416" s="241"/>
    </row>
    <row r="1417" ht="12.75">
      <c r="B1417" s="241"/>
    </row>
    <row r="1418" ht="12.75">
      <c r="B1418" s="241"/>
    </row>
    <row r="1419" ht="12.75">
      <c r="B1419" s="241"/>
    </row>
    <row r="1420" ht="12.75">
      <c r="B1420" s="241"/>
    </row>
    <row r="1421" ht="12.75">
      <c r="B1421" s="241"/>
    </row>
    <row r="1422" ht="12.75">
      <c r="B1422" s="241"/>
    </row>
    <row r="1423" ht="12.75">
      <c r="B1423" s="241"/>
    </row>
    <row r="1424" ht="12.75">
      <c r="B1424" s="241"/>
    </row>
    <row r="1425" ht="12.75">
      <c r="B1425" s="241"/>
    </row>
    <row r="1426" ht="12.75">
      <c r="B1426" s="241"/>
    </row>
    <row r="1427" ht="12.75">
      <c r="B1427" s="241"/>
    </row>
    <row r="1428" ht="12.75">
      <c r="B1428" s="241"/>
    </row>
    <row r="1429" ht="12.75">
      <c r="B1429" s="241"/>
    </row>
    <row r="1430" ht="12.75">
      <c r="B1430" s="241"/>
    </row>
    <row r="1431" ht="12.75">
      <c r="B1431" s="241"/>
    </row>
    <row r="1432" ht="12.75">
      <c r="B1432" s="241"/>
    </row>
    <row r="1433" ht="12.75">
      <c r="B1433" s="241"/>
    </row>
    <row r="1434" ht="12.75">
      <c r="B1434" s="241"/>
    </row>
    <row r="1435" ht="12.75">
      <c r="B1435" s="241"/>
    </row>
    <row r="1436" ht="12.75">
      <c r="B1436" s="241"/>
    </row>
    <row r="1437" ht="12.75">
      <c r="B1437" s="241"/>
    </row>
    <row r="1438" ht="12.75">
      <c r="B1438" s="241"/>
    </row>
    <row r="1439" ht="12.75">
      <c r="B1439" s="241"/>
    </row>
    <row r="1440" ht="12.75">
      <c r="B1440" s="241"/>
    </row>
    <row r="1441" ht="12.75">
      <c r="B1441" s="241"/>
    </row>
    <row r="1442" ht="12.75">
      <c r="B1442" s="241"/>
    </row>
    <row r="1443" ht="12.75">
      <c r="B1443" s="241"/>
    </row>
    <row r="1444" ht="12.75">
      <c r="B1444" s="241"/>
    </row>
    <row r="1445" ht="12.75">
      <c r="B1445" s="241"/>
    </row>
    <row r="1446" ht="12.75">
      <c r="B1446" s="241"/>
    </row>
    <row r="1447" ht="12.75">
      <c r="B1447" s="241"/>
    </row>
    <row r="1448" ht="12.75">
      <c r="B1448" s="241"/>
    </row>
    <row r="1449" ht="12.75">
      <c r="B1449" s="241"/>
    </row>
    <row r="1450" ht="12.75">
      <c r="B1450" s="241"/>
    </row>
    <row r="1451" ht="12.75">
      <c r="B1451" s="241"/>
    </row>
    <row r="1452" ht="12.75">
      <c r="B1452" s="241"/>
    </row>
    <row r="1453" ht="12.75">
      <c r="B1453" s="241"/>
    </row>
    <row r="1454" ht="12.75">
      <c r="B1454" s="241"/>
    </row>
    <row r="1455" ht="12.75">
      <c r="B1455" s="241"/>
    </row>
    <row r="1456" ht="12.75">
      <c r="B1456" s="241"/>
    </row>
    <row r="1457" ht="12.75">
      <c r="B1457" s="241"/>
    </row>
    <row r="1458" ht="12.75">
      <c r="B1458" s="241"/>
    </row>
    <row r="1459" ht="12.75">
      <c r="B1459" s="241"/>
    </row>
    <row r="1460" ht="12.75">
      <c r="B1460" s="241"/>
    </row>
    <row r="1461" ht="12.75">
      <c r="B1461" s="241"/>
    </row>
    <row r="1462" ht="12.75">
      <c r="B1462" s="241"/>
    </row>
    <row r="1463" ht="12.75">
      <c r="B1463" s="241"/>
    </row>
    <row r="1464" ht="12.75">
      <c r="B1464" s="241"/>
    </row>
    <row r="1465" ht="12.75">
      <c r="B1465" s="241"/>
    </row>
    <row r="1466" ht="12.75">
      <c r="B1466" s="241"/>
    </row>
    <row r="1467" ht="12.75">
      <c r="B1467" s="241"/>
    </row>
    <row r="1468" ht="12.75">
      <c r="B1468" s="241"/>
    </row>
    <row r="1469" ht="12.75">
      <c r="B1469" s="241"/>
    </row>
    <row r="1470" ht="12.75">
      <c r="B1470" s="241"/>
    </row>
    <row r="1471" ht="12.75">
      <c r="B1471" s="241"/>
    </row>
    <row r="1472" ht="12.75">
      <c r="B1472" s="241"/>
    </row>
    <row r="1473" ht="12.75">
      <c r="B1473" s="241"/>
    </row>
    <row r="1474" ht="12.75">
      <c r="B1474" s="241"/>
    </row>
    <row r="1475" ht="12.75">
      <c r="B1475" s="241"/>
    </row>
    <row r="1476" ht="12.75">
      <c r="B1476" s="241"/>
    </row>
    <row r="1477" ht="12.75">
      <c r="B1477" s="241"/>
    </row>
    <row r="1478" ht="12.75">
      <c r="B1478" s="241"/>
    </row>
    <row r="1479" ht="12.75">
      <c r="B1479" s="241"/>
    </row>
    <row r="1480" ht="12.75">
      <c r="B1480" s="241"/>
    </row>
    <row r="1481" ht="12.75">
      <c r="B1481" s="241"/>
    </row>
    <row r="1482" ht="12.75">
      <c r="B1482" s="241"/>
    </row>
    <row r="1483" ht="12.75">
      <c r="B1483" s="241"/>
    </row>
    <row r="1484" ht="12.75">
      <c r="B1484" s="241"/>
    </row>
    <row r="1485" ht="12.75">
      <c r="B1485" s="241"/>
    </row>
    <row r="1486" ht="12.75">
      <c r="B1486" s="241"/>
    </row>
    <row r="1487" ht="12.75">
      <c r="B1487" s="241"/>
    </row>
    <row r="1488" ht="12.75">
      <c r="B1488" s="241"/>
    </row>
    <row r="1489" ht="12.75">
      <c r="B1489" s="241"/>
    </row>
    <row r="1490" ht="12.75">
      <c r="B1490" s="241"/>
    </row>
    <row r="1491" ht="12.75">
      <c r="B1491" s="241"/>
    </row>
    <row r="1492" ht="12.75">
      <c r="B1492" s="241"/>
    </row>
    <row r="1493" ht="12.75">
      <c r="B1493" s="241"/>
    </row>
    <row r="1494" ht="12.75">
      <c r="B1494" s="241"/>
    </row>
    <row r="1495" ht="12.75">
      <c r="B1495" s="241"/>
    </row>
    <row r="1496" ht="12.75">
      <c r="B1496" s="241"/>
    </row>
    <row r="1497" ht="12.75">
      <c r="B1497" s="241"/>
    </row>
    <row r="1498" ht="12.75">
      <c r="B1498" s="241"/>
    </row>
    <row r="1499" ht="12.75">
      <c r="B1499" s="241"/>
    </row>
    <row r="1500" ht="12.75">
      <c r="B1500" s="241"/>
    </row>
    <row r="1501" ht="12.75">
      <c r="B1501" s="241"/>
    </row>
    <row r="1502" ht="12.75">
      <c r="B1502" s="241"/>
    </row>
    <row r="1503" ht="12.75">
      <c r="B1503" s="241"/>
    </row>
    <row r="1504" ht="12.75">
      <c r="B1504" s="241"/>
    </row>
    <row r="1505" ht="12.75">
      <c r="B1505" s="241"/>
    </row>
    <row r="1506" ht="12.75">
      <c r="B1506" s="241"/>
    </row>
    <row r="1507" ht="12.75">
      <c r="B1507" s="241"/>
    </row>
    <row r="1508" ht="12.75">
      <c r="B1508" s="241"/>
    </row>
    <row r="1509" ht="12.75">
      <c r="B1509" s="241"/>
    </row>
    <row r="1510" ht="12.75">
      <c r="B1510" s="241"/>
    </row>
    <row r="1511" ht="12.75">
      <c r="B1511" s="241"/>
    </row>
    <row r="1512" ht="12.75">
      <c r="B1512" s="241"/>
    </row>
    <row r="1513" ht="12.75">
      <c r="B1513" s="241"/>
    </row>
    <row r="1514" ht="12.75">
      <c r="B1514" s="241"/>
    </row>
    <row r="1515" ht="12.75">
      <c r="B1515" s="241"/>
    </row>
    <row r="1516" ht="12.75">
      <c r="B1516" s="241"/>
    </row>
    <row r="1517" ht="12.75">
      <c r="B1517" s="241"/>
    </row>
    <row r="1518" ht="12.75">
      <c r="B1518" s="241"/>
    </row>
    <row r="1519" ht="12.75">
      <c r="B1519" s="241"/>
    </row>
    <row r="1520" ht="12.75">
      <c r="B1520" s="241"/>
    </row>
    <row r="1521" ht="12.75">
      <c r="B1521" s="241"/>
    </row>
    <row r="1522" ht="12.75">
      <c r="B1522" s="241"/>
    </row>
    <row r="1523" ht="12.75">
      <c r="B1523" s="241"/>
    </row>
    <row r="1524" ht="12.75">
      <c r="B1524" s="241"/>
    </row>
    <row r="1525" ht="12.75">
      <c r="B1525" s="241"/>
    </row>
    <row r="1526" ht="12.75">
      <c r="B1526" s="241"/>
    </row>
    <row r="1527" ht="12.75">
      <c r="B1527" s="241"/>
    </row>
    <row r="1528" ht="12.75">
      <c r="B1528" s="241"/>
    </row>
    <row r="1529" ht="12.75">
      <c r="B1529" s="241"/>
    </row>
    <row r="1530" ht="12.75">
      <c r="B1530" s="241"/>
    </row>
    <row r="1531" ht="12.75">
      <c r="B1531" s="241"/>
    </row>
    <row r="1532" ht="12.75">
      <c r="B1532" s="241"/>
    </row>
    <row r="1533" ht="12.75">
      <c r="B1533" s="241"/>
    </row>
    <row r="1534" ht="12.75">
      <c r="B1534" s="241"/>
    </row>
    <row r="1535" ht="12.75">
      <c r="B1535" s="241"/>
    </row>
    <row r="1536" ht="12.75">
      <c r="B1536" s="241"/>
    </row>
    <row r="1537" ht="12.75">
      <c r="B1537" s="241"/>
    </row>
    <row r="1538" ht="12.75">
      <c r="B1538" s="241"/>
    </row>
    <row r="1539" ht="12.75">
      <c r="B1539" s="241"/>
    </row>
    <row r="1540" ht="12.75">
      <c r="B1540" s="241"/>
    </row>
    <row r="1541" ht="12.75">
      <c r="B1541" s="241"/>
    </row>
    <row r="1542" ht="12.75">
      <c r="B1542" s="241"/>
    </row>
    <row r="1543" ht="12.75">
      <c r="B1543" s="241"/>
    </row>
    <row r="1544" ht="12.75">
      <c r="B1544" s="241"/>
    </row>
    <row r="1545" ht="12.75">
      <c r="B1545" s="241"/>
    </row>
    <row r="1546" ht="12.75">
      <c r="B1546" s="241"/>
    </row>
    <row r="1547" ht="12.75">
      <c r="B1547" s="241"/>
    </row>
    <row r="1548" ht="12.75">
      <c r="B1548" s="241"/>
    </row>
    <row r="1549" ht="12.75">
      <c r="B1549" s="241"/>
    </row>
    <row r="1550" ht="12.75">
      <c r="B1550" s="241"/>
    </row>
    <row r="1551" ht="12.75">
      <c r="B1551" s="241"/>
    </row>
    <row r="1552" ht="12.75">
      <c r="B1552" s="241"/>
    </row>
    <row r="1553" ht="12.75">
      <c r="B1553" s="241"/>
    </row>
    <row r="1554" ht="12.75">
      <c r="B1554" s="241"/>
    </row>
    <row r="1555" ht="12.75">
      <c r="B1555" s="241"/>
    </row>
    <row r="1556" ht="12.75">
      <c r="B1556" s="241"/>
    </row>
    <row r="1557" ht="12.75">
      <c r="B1557" s="241"/>
    </row>
    <row r="1558" ht="12.75">
      <c r="B1558" s="241"/>
    </row>
    <row r="1559" ht="12.75">
      <c r="B1559" s="241"/>
    </row>
    <row r="1560" ht="12.75">
      <c r="B1560" s="241"/>
    </row>
    <row r="1561" ht="12.75">
      <c r="B1561" s="241"/>
    </row>
    <row r="1562" ht="12.75">
      <c r="B1562" s="241"/>
    </row>
    <row r="1563" ht="12.75">
      <c r="B1563" s="241"/>
    </row>
    <row r="1564" ht="12.75">
      <c r="B1564" s="241"/>
    </row>
    <row r="1565" ht="12.75">
      <c r="B1565" s="241"/>
    </row>
    <row r="1566" ht="12.75">
      <c r="B1566" s="241"/>
    </row>
    <row r="1567" ht="12.75">
      <c r="B1567" s="241"/>
    </row>
    <row r="1568" ht="12.75">
      <c r="B1568" s="241"/>
    </row>
    <row r="1569" ht="12.75">
      <c r="B1569" s="241"/>
    </row>
    <row r="1570" ht="12.75">
      <c r="B1570" s="241"/>
    </row>
    <row r="1571" ht="12.75">
      <c r="B1571" s="241"/>
    </row>
    <row r="1572" ht="12.75">
      <c r="B1572" s="241"/>
    </row>
    <row r="1573" ht="12.75">
      <c r="B1573" s="241"/>
    </row>
    <row r="1574" ht="12.75">
      <c r="B1574" s="241"/>
    </row>
    <row r="1575" ht="12.75">
      <c r="B1575" s="241"/>
    </row>
    <row r="1576" ht="12.75">
      <c r="B1576" s="241"/>
    </row>
    <row r="1577" ht="12.75">
      <c r="B1577" s="241"/>
    </row>
    <row r="1578" ht="12.75">
      <c r="B1578" s="241"/>
    </row>
    <row r="1579" ht="12.75">
      <c r="B1579" s="241"/>
    </row>
    <row r="1580" ht="12.75">
      <c r="B1580" s="241"/>
    </row>
    <row r="1581" ht="12.75">
      <c r="B1581" s="241"/>
    </row>
    <row r="1582" ht="12.75">
      <c r="B1582" s="241"/>
    </row>
    <row r="1583" ht="12.75">
      <c r="B1583" s="241"/>
    </row>
    <row r="1584" ht="12.75">
      <c r="B1584" s="241"/>
    </row>
    <row r="1585" ht="12.75">
      <c r="B1585" s="241"/>
    </row>
    <row r="1586" ht="12.75">
      <c r="B1586" s="241"/>
    </row>
    <row r="1587" ht="12.75">
      <c r="B1587" s="241"/>
    </row>
    <row r="1588" ht="12.75">
      <c r="B1588" s="241"/>
    </row>
    <row r="1589" ht="12.75">
      <c r="B1589" s="241"/>
    </row>
    <row r="1590" ht="12.75">
      <c r="B1590" s="241"/>
    </row>
    <row r="1591" ht="12.75">
      <c r="B1591" s="241"/>
    </row>
    <row r="1592" ht="12.75">
      <c r="B1592" s="241"/>
    </row>
    <row r="1593" ht="12.75">
      <c r="B1593" s="241"/>
    </row>
    <row r="1594" ht="12.75">
      <c r="B1594" s="241"/>
    </row>
    <row r="1595" ht="12.75">
      <c r="B1595" s="241"/>
    </row>
    <row r="1596" ht="12.75">
      <c r="B1596" s="241"/>
    </row>
    <row r="1597" ht="12.75">
      <c r="B1597" s="241"/>
    </row>
    <row r="1598" ht="12.75">
      <c r="B1598" s="241"/>
    </row>
    <row r="1599" ht="12.75">
      <c r="B1599" s="241"/>
    </row>
    <row r="1600" ht="12.75">
      <c r="B1600" s="241"/>
    </row>
    <row r="1601" ht="12.75">
      <c r="B1601" s="241"/>
    </row>
    <row r="1602" ht="12.75">
      <c r="B1602" s="241"/>
    </row>
    <row r="1603" ht="12.75">
      <c r="B1603" s="241"/>
    </row>
    <row r="1604" ht="12.75">
      <c r="B1604" s="241"/>
    </row>
    <row r="1605" ht="12.75">
      <c r="B1605" s="241"/>
    </row>
    <row r="1606" ht="12.75">
      <c r="B1606" s="241"/>
    </row>
    <row r="1607" ht="12.75">
      <c r="B1607" s="241"/>
    </row>
    <row r="1608" ht="12.75">
      <c r="B1608" s="241"/>
    </row>
    <row r="1609" ht="12.75">
      <c r="B1609" s="241"/>
    </row>
    <row r="1610" ht="12.75">
      <c r="B1610" s="241"/>
    </row>
    <row r="1611" ht="12.75">
      <c r="B1611" s="241"/>
    </row>
    <row r="1612" ht="12.75">
      <c r="B1612" s="241"/>
    </row>
    <row r="1613" ht="12.75">
      <c r="B1613" s="241"/>
    </row>
    <row r="1614" ht="12.75">
      <c r="B1614" s="241"/>
    </row>
    <row r="1615" ht="12.75">
      <c r="B1615" s="241"/>
    </row>
    <row r="1616" ht="12.75">
      <c r="B1616" s="241"/>
    </row>
    <row r="1617" ht="12.75">
      <c r="B1617" s="241"/>
    </row>
    <row r="1618" ht="12.75">
      <c r="B1618" s="241"/>
    </row>
    <row r="1619" ht="12.75">
      <c r="B1619" s="241"/>
    </row>
    <row r="1620" ht="12.75">
      <c r="B1620" s="241"/>
    </row>
    <row r="1621" ht="12.75">
      <c r="B1621" s="241"/>
    </row>
    <row r="1622" ht="12.75">
      <c r="B1622" s="241"/>
    </row>
    <row r="1623" ht="12.75">
      <c r="B1623" s="241"/>
    </row>
    <row r="1624" ht="12.75">
      <c r="B1624" s="241"/>
    </row>
    <row r="1625" ht="12.75">
      <c r="B1625" s="241"/>
    </row>
    <row r="1626" ht="12.75">
      <c r="B1626" s="241"/>
    </row>
    <row r="1627" ht="12.75">
      <c r="B1627" s="241"/>
    </row>
    <row r="1628" ht="12.75">
      <c r="B1628" s="241"/>
    </row>
    <row r="1629" ht="12.75">
      <c r="B1629" s="241"/>
    </row>
    <row r="1630" ht="12.75">
      <c r="B1630" s="241"/>
    </row>
    <row r="1631" ht="12.75">
      <c r="B1631" s="241"/>
    </row>
    <row r="1632" ht="12.75">
      <c r="B1632" s="241"/>
    </row>
    <row r="1633" ht="12.75">
      <c r="B1633" s="241"/>
    </row>
    <row r="1634" ht="12.75">
      <c r="B1634" s="241"/>
    </row>
    <row r="1635" ht="12.75">
      <c r="B1635" s="241"/>
    </row>
    <row r="1636" ht="12.75">
      <c r="B1636" s="241"/>
    </row>
    <row r="1637" ht="12.75">
      <c r="B1637" s="241"/>
    </row>
    <row r="1638" ht="12.75">
      <c r="B1638" s="241"/>
    </row>
    <row r="1639" ht="12.75">
      <c r="B1639" s="241"/>
    </row>
    <row r="1640" ht="12.75">
      <c r="B1640" s="241"/>
    </row>
    <row r="1641" ht="12.75">
      <c r="B1641" s="241"/>
    </row>
    <row r="1642" ht="12.75">
      <c r="B1642" s="241"/>
    </row>
    <row r="1643" ht="12.75">
      <c r="B1643" s="241"/>
    </row>
    <row r="1644" ht="12.75">
      <c r="B1644" s="241"/>
    </row>
    <row r="1645" ht="12.75">
      <c r="B1645" s="241"/>
    </row>
    <row r="1646" ht="12.75">
      <c r="B1646" s="241"/>
    </row>
    <row r="1647" ht="12.75">
      <c r="B1647" s="241"/>
    </row>
    <row r="1648" ht="12.75">
      <c r="B1648" s="241"/>
    </row>
    <row r="1649" ht="12.75">
      <c r="B1649" s="241"/>
    </row>
    <row r="1650" ht="12.75">
      <c r="B1650" s="241"/>
    </row>
    <row r="1651" ht="12.75">
      <c r="B1651" s="241"/>
    </row>
    <row r="1652" ht="12.75">
      <c r="B1652" s="241"/>
    </row>
    <row r="1653" ht="12.75">
      <c r="B1653" s="241"/>
    </row>
    <row r="1654" ht="12.75">
      <c r="B1654" s="241"/>
    </row>
    <row r="1655" ht="12.75">
      <c r="B1655" s="241"/>
    </row>
    <row r="1656" ht="12.75">
      <c r="B1656" s="241"/>
    </row>
    <row r="1657" ht="12.75">
      <c r="B1657" s="241"/>
    </row>
    <row r="1658" ht="12.75">
      <c r="B1658" s="241"/>
    </row>
    <row r="1659" ht="12.75">
      <c r="B1659" s="241"/>
    </row>
    <row r="1660" ht="12.75">
      <c r="B1660" s="241"/>
    </row>
    <row r="1661" ht="12.75">
      <c r="B1661" s="241"/>
    </row>
    <row r="1662" ht="12.75">
      <c r="B1662" s="241"/>
    </row>
    <row r="1663" ht="12.75">
      <c r="B1663" s="241"/>
    </row>
    <row r="1664" ht="12.75">
      <c r="B1664" s="241"/>
    </row>
    <row r="1665" ht="12.75">
      <c r="B1665" s="241"/>
    </row>
    <row r="1666" ht="12.75">
      <c r="B1666" s="241"/>
    </row>
    <row r="1667" ht="12.75">
      <c r="B1667" s="241"/>
    </row>
    <row r="1668" ht="12.75">
      <c r="B1668" s="241"/>
    </row>
    <row r="1669" ht="12.75">
      <c r="B1669" s="241"/>
    </row>
    <row r="1670" ht="12.75">
      <c r="B1670" s="241"/>
    </row>
    <row r="1671" ht="12.75">
      <c r="B1671" s="241"/>
    </row>
    <row r="1672" ht="12.75">
      <c r="B1672" s="241"/>
    </row>
    <row r="1673" ht="12.75">
      <c r="B1673" s="241"/>
    </row>
    <row r="1674" ht="12.75">
      <c r="B1674" s="241"/>
    </row>
    <row r="1675" ht="12.75">
      <c r="B1675" s="241"/>
    </row>
    <row r="1676" ht="12.75">
      <c r="B1676" s="241"/>
    </row>
    <row r="1677" ht="12.75">
      <c r="B1677" s="241"/>
    </row>
    <row r="1678" ht="12.75">
      <c r="B1678" s="241"/>
    </row>
    <row r="1679" ht="12.75">
      <c r="B1679" s="241"/>
    </row>
    <row r="1680" ht="12.75">
      <c r="B1680" s="241"/>
    </row>
    <row r="1681" ht="12.75">
      <c r="B1681" s="241"/>
    </row>
    <row r="1682" ht="12.75">
      <c r="B1682" s="241"/>
    </row>
    <row r="1683" ht="12.75">
      <c r="B1683" s="241"/>
    </row>
    <row r="1684" ht="12.75">
      <c r="B1684" s="241"/>
    </row>
    <row r="1685" ht="12.75">
      <c r="B1685" s="241"/>
    </row>
    <row r="1686" ht="12.75">
      <c r="B1686" s="241"/>
    </row>
    <row r="1687" ht="12.75">
      <c r="B1687" s="241"/>
    </row>
    <row r="1688" ht="12.75">
      <c r="B1688" s="241"/>
    </row>
    <row r="1689" ht="12.75">
      <c r="B1689" s="241"/>
    </row>
    <row r="1690" ht="12.75">
      <c r="B1690" s="241"/>
    </row>
    <row r="1691" ht="12.75">
      <c r="B1691" s="241"/>
    </row>
    <row r="1692" ht="12.75">
      <c r="B1692" s="241"/>
    </row>
    <row r="1693" ht="12.75">
      <c r="B1693" s="241"/>
    </row>
    <row r="1694" ht="12.75">
      <c r="B1694" s="241"/>
    </row>
    <row r="1695" ht="12.75">
      <c r="B1695" s="241"/>
    </row>
    <row r="1696" ht="12.75">
      <c r="B1696" s="241"/>
    </row>
    <row r="1697" ht="12.75">
      <c r="B1697" s="241"/>
    </row>
    <row r="1698" ht="12.75">
      <c r="B1698" s="241"/>
    </row>
    <row r="1699" ht="12.75">
      <c r="B1699" s="241"/>
    </row>
    <row r="1700" ht="12.75">
      <c r="B1700" s="241"/>
    </row>
    <row r="1701" ht="12.75">
      <c r="B1701" s="241"/>
    </row>
    <row r="1702" ht="12.75">
      <c r="B1702" s="241"/>
    </row>
    <row r="1703" ht="12.75">
      <c r="B1703" s="241"/>
    </row>
    <row r="1704" ht="12.75">
      <c r="B1704" s="241"/>
    </row>
    <row r="1705" ht="12.75">
      <c r="B1705" s="241"/>
    </row>
    <row r="1706" ht="12.75">
      <c r="B1706" s="241"/>
    </row>
    <row r="1707" ht="12.75">
      <c r="B1707" s="241"/>
    </row>
    <row r="1708" ht="12.75">
      <c r="B1708" s="241"/>
    </row>
    <row r="1709" ht="12.75">
      <c r="B1709" s="241"/>
    </row>
    <row r="1710" ht="12.75">
      <c r="B1710" s="241"/>
    </row>
    <row r="1711" ht="12.75">
      <c r="B1711" s="241"/>
    </row>
    <row r="1712" ht="12.75">
      <c r="B1712" s="241"/>
    </row>
    <row r="1713" ht="12.75">
      <c r="B1713" s="241"/>
    </row>
    <row r="1714" ht="12.75">
      <c r="B1714" s="241"/>
    </row>
    <row r="1715" ht="12.75">
      <c r="B1715" s="241"/>
    </row>
    <row r="1716" ht="12.75">
      <c r="B1716" s="241"/>
    </row>
    <row r="1717" ht="12.75">
      <c r="B1717" s="241"/>
    </row>
    <row r="1718" ht="12.75">
      <c r="B1718" s="241"/>
    </row>
    <row r="1719" ht="12.75">
      <c r="B1719" s="241"/>
    </row>
    <row r="1720" ht="12.75">
      <c r="B1720" s="241"/>
    </row>
    <row r="1721" ht="12.75">
      <c r="B1721" s="241"/>
    </row>
    <row r="1722" ht="12.75">
      <c r="B1722" s="241"/>
    </row>
    <row r="1723" ht="12.75">
      <c r="B1723" s="241"/>
    </row>
    <row r="1724" ht="12.75">
      <c r="B1724" s="241"/>
    </row>
    <row r="1725" ht="12.75">
      <c r="B1725" s="241"/>
    </row>
    <row r="1726" ht="12.75">
      <c r="B1726" s="241"/>
    </row>
    <row r="1727" ht="12.75">
      <c r="B1727" s="241"/>
    </row>
    <row r="1728" ht="12.75">
      <c r="B1728" s="241"/>
    </row>
    <row r="1729" ht="12.75">
      <c r="B1729" s="241"/>
    </row>
    <row r="1730" ht="12.75">
      <c r="B1730" s="241"/>
    </row>
    <row r="1731" ht="12.75">
      <c r="B1731" s="241"/>
    </row>
    <row r="1732" ht="12.75">
      <c r="B1732" s="241"/>
    </row>
    <row r="1733" ht="12.75">
      <c r="B1733" s="241"/>
    </row>
    <row r="1734" ht="12.75">
      <c r="B1734" s="241"/>
    </row>
    <row r="1735" ht="12.75">
      <c r="B1735" s="241"/>
    </row>
    <row r="1736" ht="12.75">
      <c r="B1736" s="241"/>
    </row>
    <row r="1737" ht="12.75">
      <c r="B1737" s="241"/>
    </row>
    <row r="1738" ht="12.75">
      <c r="B1738" s="241"/>
    </row>
    <row r="1739" ht="12.75">
      <c r="B1739" s="241"/>
    </row>
    <row r="1740" ht="12.75">
      <c r="B1740" s="241"/>
    </row>
    <row r="1741" ht="12.75">
      <c r="B1741" s="241"/>
    </row>
    <row r="1742" ht="12.75">
      <c r="B1742" s="241"/>
    </row>
    <row r="1743" ht="12.75">
      <c r="B1743" s="241"/>
    </row>
    <row r="1744" ht="12.75">
      <c r="B1744" s="241"/>
    </row>
    <row r="1745" ht="12.75">
      <c r="B1745" s="241"/>
    </row>
    <row r="1746" ht="12.75">
      <c r="B1746" s="241"/>
    </row>
    <row r="1747" ht="12.75">
      <c r="B1747" s="241"/>
    </row>
    <row r="1748" ht="12.75">
      <c r="B1748" s="241"/>
    </row>
    <row r="1749" ht="12.75">
      <c r="B1749" s="241"/>
    </row>
    <row r="1750" ht="12.75">
      <c r="B1750" s="241"/>
    </row>
    <row r="1751" ht="12.75">
      <c r="B1751" s="241"/>
    </row>
    <row r="1752" ht="12.75">
      <c r="B1752" s="241"/>
    </row>
    <row r="1753" ht="12.75">
      <c r="B1753" s="241"/>
    </row>
    <row r="1754" ht="12.75">
      <c r="B1754" s="241"/>
    </row>
    <row r="1755" ht="12.75">
      <c r="B1755" s="241"/>
    </row>
    <row r="1756" ht="12.75">
      <c r="B1756" s="241"/>
    </row>
    <row r="1757" ht="12.75">
      <c r="B1757" s="241"/>
    </row>
    <row r="1758" ht="12.75">
      <c r="B1758" s="241"/>
    </row>
    <row r="1759" ht="12.75">
      <c r="B1759" s="241"/>
    </row>
    <row r="1760" ht="12.75">
      <c r="B1760" s="241"/>
    </row>
    <row r="1761" ht="12.75">
      <c r="B1761" s="241"/>
    </row>
    <row r="1762" ht="12.75">
      <c r="B1762" s="241"/>
    </row>
    <row r="1763" ht="12.75">
      <c r="B1763" s="241"/>
    </row>
    <row r="1764" ht="12.75">
      <c r="B1764" s="241"/>
    </row>
    <row r="1765" ht="12.75">
      <c r="B1765" s="241"/>
    </row>
    <row r="1766" ht="12.75">
      <c r="B1766" s="241"/>
    </row>
    <row r="1767" ht="12.75">
      <c r="B1767" s="241"/>
    </row>
    <row r="1768" ht="12.75">
      <c r="B1768" s="241"/>
    </row>
    <row r="1769" ht="12.75">
      <c r="B1769" s="241"/>
    </row>
    <row r="1770" ht="12.75">
      <c r="B1770" s="241"/>
    </row>
    <row r="1771" ht="12.75">
      <c r="B1771" s="241"/>
    </row>
    <row r="1772" ht="12.75">
      <c r="B1772" s="241"/>
    </row>
    <row r="1773" ht="12.75">
      <c r="B1773" s="241"/>
    </row>
    <row r="1774" ht="12.75">
      <c r="B1774" s="241"/>
    </row>
    <row r="1775" ht="12.75">
      <c r="B1775" s="241"/>
    </row>
    <row r="1776" ht="12.75">
      <c r="B1776" s="241"/>
    </row>
    <row r="1777" ht="12.75">
      <c r="B1777" s="241"/>
    </row>
    <row r="1778" ht="12.75">
      <c r="B1778" s="241"/>
    </row>
    <row r="1779" ht="12.75">
      <c r="B1779" s="241"/>
    </row>
    <row r="1780" ht="12.75">
      <c r="B1780" s="241"/>
    </row>
    <row r="1781" ht="12.75">
      <c r="B1781" s="241"/>
    </row>
    <row r="1782" ht="12.75">
      <c r="B1782" s="241"/>
    </row>
    <row r="1783" ht="12.75">
      <c r="B1783" s="241"/>
    </row>
    <row r="1784" ht="12.75">
      <c r="B1784" s="241"/>
    </row>
    <row r="1785" ht="12.75">
      <c r="B1785" s="241"/>
    </row>
    <row r="1786" ht="12.75">
      <c r="B1786" s="241"/>
    </row>
    <row r="1787" ht="12.75">
      <c r="B1787" s="241"/>
    </row>
    <row r="1788" ht="12.75">
      <c r="B1788" s="241"/>
    </row>
    <row r="1789" ht="12.75">
      <c r="B1789" s="241"/>
    </row>
    <row r="1790" ht="12.75">
      <c r="B1790" s="241"/>
    </row>
    <row r="1791" ht="12.75">
      <c r="B1791" s="241"/>
    </row>
    <row r="1792" ht="12.75">
      <c r="B1792" s="241"/>
    </row>
    <row r="1793" ht="12.75">
      <c r="B1793" s="241"/>
    </row>
    <row r="1794" ht="12.75">
      <c r="B1794" s="241"/>
    </row>
    <row r="1795" ht="12.75">
      <c r="B1795" s="241"/>
    </row>
    <row r="1796" ht="12.75">
      <c r="B1796" s="241"/>
    </row>
    <row r="1797" ht="12.75">
      <c r="B1797" s="241"/>
    </row>
    <row r="1798" ht="12.75">
      <c r="B1798" s="241"/>
    </row>
    <row r="1799" ht="12.75">
      <c r="B1799" s="241"/>
    </row>
    <row r="1800" ht="12.75">
      <c r="B1800" s="241"/>
    </row>
    <row r="1801" ht="12.75">
      <c r="B1801" s="241"/>
    </row>
    <row r="1802" ht="12.75">
      <c r="B1802" s="241"/>
    </row>
    <row r="1803" ht="12.75">
      <c r="B1803" s="241"/>
    </row>
    <row r="1804" ht="12.75">
      <c r="B1804" s="241"/>
    </row>
    <row r="1805" ht="12.75">
      <c r="B1805" s="241"/>
    </row>
    <row r="1806" ht="12.75">
      <c r="B1806" s="241"/>
    </row>
    <row r="1807" ht="12.75">
      <c r="B1807" s="241"/>
    </row>
    <row r="1808" ht="12.75">
      <c r="B1808" s="241"/>
    </row>
    <row r="1809" ht="12.75">
      <c r="B1809" s="241"/>
    </row>
    <row r="1810" ht="12.75">
      <c r="B1810" s="241"/>
    </row>
    <row r="1811" ht="12.75">
      <c r="B1811" s="241"/>
    </row>
    <row r="1812" ht="12.75">
      <c r="B1812" s="241"/>
    </row>
    <row r="1813" ht="12.75">
      <c r="B1813" s="241"/>
    </row>
    <row r="1814" ht="12.75">
      <c r="B1814" s="241"/>
    </row>
    <row r="1815" ht="12.75">
      <c r="B1815" s="241"/>
    </row>
    <row r="1816" ht="12.75">
      <c r="B1816" s="241"/>
    </row>
    <row r="1817" ht="12.75">
      <c r="B1817" s="241"/>
    </row>
    <row r="1818" ht="12.75">
      <c r="B1818" s="241"/>
    </row>
    <row r="1819" ht="12.75">
      <c r="B1819" s="241"/>
    </row>
    <row r="1820" ht="12.75">
      <c r="B1820" s="241"/>
    </row>
    <row r="1821" ht="12.75">
      <c r="B1821" s="241"/>
    </row>
    <row r="1822" ht="12.75">
      <c r="B1822" s="241"/>
    </row>
    <row r="1823" ht="12.75">
      <c r="B1823" s="241"/>
    </row>
    <row r="1824" ht="12.75">
      <c r="B1824" s="241"/>
    </row>
    <row r="1825" ht="12.75">
      <c r="B1825" s="241"/>
    </row>
    <row r="1826" ht="12.75">
      <c r="B1826" s="241"/>
    </row>
    <row r="1827" ht="12.75">
      <c r="B1827" s="241"/>
    </row>
    <row r="1828" ht="12.75">
      <c r="B1828" s="241"/>
    </row>
    <row r="1829" ht="12.75">
      <c r="B1829" s="241"/>
    </row>
    <row r="1830" ht="12.75">
      <c r="B1830" s="241"/>
    </row>
    <row r="1831" ht="12.75">
      <c r="B1831" s="241"/>
    </row>
    <row r="1832" ht="12.75">
      <c r="B1832" s="241"/>
    </row>
    <row r="1833" ht="12.75">
      <c r="B1833" s="241"/>
    </row>
    <row r="1834" ht="12.75">
      <c r="B1834" s="241"/>
    </row>
    <row r="1835" ht="12.75">
      <c r="B1835" s="241"/>
    </row>
    <row r="1836" ht="12.75">
      <c r="B1836" s="241"/>
    </row>
    <row r="1837" ht="12.75">
      <c r="B1837" s="241"/>
    </row>
    <row r="1838" ht="12.75">
      <c r="B1838" s="241"/>
    </row>
    <row r="1839" ht="12.75">
      <c r="B1839" s="241"/>
    </row>
    <row r="1840" ht="12.75">
      <c r="B1840" s="241"/>
    </row>
    <row r="1841" ht="12.75">
      <c r="B1841" s="241"/>
    </row>
    <row r="1842" ht="12.75">
      <c r="B1842" s="241"/>
    </row>
    <row r="1843" ht="12.75">
      <c r="B1843" s="241"/>
    </row>
    <row r="1844" ht="12.75">
      <c r="B1844" s="241"/>
    </row>
    <row r="1845" ht="12.75">
      <c r="B1845" s="241"/>
    </row>
    <row r="1846" ht="12.75">
      <c r="B1846" s="241"/>
    </row>
    <row r="1847" ht="12.75">
      <c r="B1847" s="241"/>
    </row>
    <row r="1848" ht="12.75">
      <c r="B1848" s="241"/>
    </row>
    <row r="1849" ht="12.75">
      <c r="B1849" s="241"/>
    </row>
    <row r="1850" ht="12.75">
      <c r="B1850" s="241"/>
    </row>
    <row r="1851" ht="12.75">
      <c r="B1851" s="241"/>
    </row>
    <row r="1852" ht="12.75">
      <c r="B1852" s="241"/>
    </row>
    <row r="1853" ht="12.75">
      <c r="B1853" s="241"/>
    </row>
    <row r="1854" ht="12.75">
      <c r="B1854" s="241"/>
    </row>
    <row r="1855" ht="12.75">
      <c r="B1855" s="241"/>
    </row>
    <row r="1856" ht="12.75">
      <c r="B1856" s="241"/>
    </row>
    <row r="1857" ht="12.75">
      <c r="B1857" s="241"/>
    </row>
    <row r="1858" ht="12.75">
      <c r="B1858" s="241"/>
    </row>
    <row r="1859" ht="12.75">
      <c r="B1859" s="241"/>
    </row>
    <row r="1860" ht="12.75">
      <c r="B1860" s="241"/>
    </row>
    <row r="1861" ht="12.75">
      <c r="B1861" s="241"/>
    </row>
    <row r="1862" ht="12.75">
      <c r="B1862" s="241"/>
    </row>
    <row r="1863" ht="12.75">
      <c r="B1863" s="241"/>
    </row>
    <row r="1864" ht="12.75">
      <c r="B1864" s="241"/>
    </row>
    <row r="1865" ht="12.75">
      <c r="B1865" s="241"/>
    </row>
    <row r="1866" ht="12.75">
      <c r="B1866" s="241"/>
    </row>
    <row r="1867" ht="12.75">
      <c r="B1867" s="241"/>
    </row>
    <row r="1868" ht="12.75">
      <c r="B1868" s="241"/>
    </row>
    <row r="1869" ht="12.75">
      <c r="B1869" s="241"/>
    </row>
    <row r="1870" ht="12.75">
      <c r="B1870" s="241"/>
    </row>
    <row r="1871" ht="12.75">
      <c r="B1871" s="241"/>
    </row>
    <row r="1872" ht="12.75">
      <c r="B1872" s="241"/>
    </row>
    <row r="1873" ht="12.75">
      <c r="B1873" s="241"/>
    </row>
    <row r="1874" ht="12.75">
      <c r="B1874" s="241"/>
    </row>
    <row r="1875" ht="12.75">
      <c r="B1875" s="241"/>
    </row>
    <row r="1876" ht="12.75">
      <c r="B1876" s="241"/>
    </row>
    <row r="1877" ht="12.75">
      <c r="B1877" s="241"/>
    </row>
    <row r="1878" ht="12.75">
      <c r="B1878" s="241"/>
    </row>
    <row r="1879" ht="12.75">
      <c r="B1879" s="241"/>
    </row>
    <row r="1880" ht="12.75">
      <c r="B1880" s="241"/>
    </row>
    <row r="1881" ht="12.75">
      <c r="B1881" s="241"/>
    </row>
    <row r="1882" ht="12.75">
      <c r="B1882" s="241"/>
    </row>
    <row r="1883" ht="12.75">
      <c r="B1883" s="241"/>
    </row>
    <row r="1884" ht="12.75">
      <c r="B1884" s="241"/>
    </row>
    <row r="1885" ht="12.75">
      <c r="B1885" s="241"/>
    </row>
    <row r="1886" ht="12.75">
      <c r="B1886" s="241"/>
    </row>
    <row r="1887" ht="12.75">
      <c r="B1887" s="241"/>
    </row>
    <row r="1888" ht="12.75">
      <c r="B1888" s="241"/>
    </row>
    <row r="1889" ht="12.75">
      <c r="B1889" s="241"/>
    </row>
    <row r="1890" ht="12.75">
      <c r="B1890" s="241"/>
    </row>
    <row r="1891" ht="12.75">
      <c r="B1891" s="241"/>
    </row>
    <row r="1892" ht="12.75">
      <c r="B1892" s="241"/>
    </row>
    <row r="1893" ht="12.75">
      <c r="B1893" s="241"/>
    </row>
    <row r="1894" ht="12.75">
      <c r="B1894" s="241"/>
    </row>
    <row r="1895" ht="12.75">
      <c r="B1895" s="241"/>
    </row>
    <row r="1896" ht="12.75">
      <c r="B1896" s="241"/>
    </row>
    <row r="1897" ht="12.75">
      <c r="B1897" s="241"/>
    </row>
    <row r="1898" ht="12.75">
      <c r="B1898" s="241"/>
    </row>
    <row r="1899" ht="12.75">
      <c r="B1899" s="241"/>
    </row>
    <row r="1900" ht="12.75">
      <c r="B1900" s="241"/>
    </row>
    <row r="1901" ht="12.75">
      <c r="B1901" s="241"/>
    </row>
    <row r="1902" ht="12.75">
      <c r="B1902" s="241"/>
    </row>
    <row r="1903" ht="12.75">
      <c r="B1903" s="241"/>
    </row>
    <row r="1904" ht="12.75">
      <c r="B1904" s="241"/>
    </row>
    <row r="1905" ht="12.75">
      <c r="B1905" s="241"/>
    </row>
    <row r="1906" ht="12.75">
      <c r="B1906" s="241"/>
    </row>
    <row r="1907" ht="12.75">
      <c r="B1907" s="241"/>
    </row>
    <row r="1908" ht="12.75">
      <c r="B1908" s="241"/>
    </row>
    <row r="1909" ht="12.75">
      <c r="B1909" s="241"/>
    </row>
    <row r="1910" ht="12.75">
      <c r="B1910" s="241"/>
    </row>
    <row r="1911" ht="12.75">
      <c r="B1911" s="241"/>
    </row>
    <row r="1912" ht="12.75">
      <c r="B1912" s="241"/>
    </row>
    <row r="1913" ht="12.75">
      <c r="B1913" s="241"/>
    </row>
    <row r="1914" ht="12.75">
      <c r="B1914" s="241"/>
    </row>
    <row r="1915" ht="12.75">
      <c r="B1915" s="241"/>
    </row>
    <row r="1916" ht="12.75">
      <c r="B1916" s="241"/>
    </row>
    <row r="1917" ht="12.75">
      <c r="B1917" s="241"/>
    </row>
    <row r="1918" ht="12.75">
      <c r="B1918" s="241"/>
    </row>
    <row r="1919" ht="12.75">
      <c r="B1919" s="241"/>
    </row>
    <row r="1920" ht="12.75">
      <c r="B1920" s="241"/>
    </row>
    <row r="1921" ht="12.75">
      <c r="B1921" s="241"/>
    </row>
    <row r="1922" ht="12.75">
      <c r="B1922" s="241"/>
    </row>
    <row r="1923" ht="12.75">
      <c r="B1923" s="241"/>
    </row>
    <row r="1924" ht="12.75">
      <c r="B1924" s="241"/>
    </row>
    <row r="1925" ht="12.75">
      <c r="B1925" s="241"/>
    </row>
    <row r="1926" ht="12.75">
      <c r="B1926" s="241"/>
    </row>
    <row r="1927" ht="12.75">
      <c r="B1927" s="241"/>
    </row>
    <row r="1928" ht="12.75">
      <c r="B1928" s="241"/>
    </row>
    <row r="1929" ht="12.75">
      <c r="B1929" s="241"/>
    </row>
    <row r="1930" ht="12.75">
      <c r="B1930" s="241"/>
    </row>
    <row r="1931" ht="12.75">
      <c r="B1931" s="241"/>
    </row>
    <row r="1932" ht="12.75">
      <c r="B1932" s="241"/>
    </row>
    <row r="1933" ht="12.75">
      <c r="B1933" s="241"/>
    </row>
    <row r="1934" ht="12.75">
      <c r="B1934" s="241"/>
    </row>
    <row r="1935" ht="12.75">
      <c r="B1935" s="241"/>
    </row>
    <row r="1936" ht="12.75">
      <c r="B1936" s="241"/>
    </row>
    <row r="1937" ht="12.75">
      <c r="B1937" s="241"/>
    </row>
    <row r="1938" ht="12.75">
      <c r="B1938" s="241"/>
    </row>
    <row r="1939" ht="12.75">
      <c r="B1939" s="241"/>
    </row>
    <row r="1940" ht="12.75">
      <c r="B1940" s="241"/>
    </row>
    <row r="1941" ht="12.75">
      <c r="B1941" s="241"/>
    </row>
    <row r="1942" ht="12.75">
      <c r="B1942" s="241"/>
    </row>
    <row r="1943" ht="12.75">
      <c r="B1943" s="241"/>
    </row>
    <row r="1944" ht="12.75">
      <c r="B1944" s="241"/>
    </row>
    <row r="1945" ht="12.75">
      <c r="B1945" s="241"/>
    </row>
    <row r="1946" ht="12.75">
      <c r="B1946" s="241"/>
    </row>
    <row r="1947" ht="12.75">
      <c r="B1947" s="241"/>
    </row>
    <row r="1948" ht="12.75">
      <c r="B1948" s="241"/>
    </row>
    <row r="1949" ht="12.75">
      <c r="B1949" s="241"/>
    </row>
    <row r="1950" ht="12.75">
      <c r="B1950" s="241"/>
    </row>
    <row r="1951" ht="12.75">
      <c r="B1951" s="241"/>
    </row>
    <row r="1952" ht="12.75">
      <c r="B1952" s="241"/>
    </row>
    <row r="1953" ht="12.75">
      <c r="B1953" s="241"/>
    </row>
    <row r="1954" ht="12.75">
      <c r="B1954" s="241"/>
    </row>
    <row r="1955" ht="12.75">
      <c r="B1955" s="241"/>
    </row>
    <row r="1956" ht="12.75">
      <c r="B1956" s="241"/>
    </row>
    <row r="1957" ht="12.75">
      <c r="B1957" s="241"/>
    </row>
    <row r="1958" ht="12.75">
      <c r="B1958" s="241"/>
    </row>
    <row r="1959" ht="12.75">
      <c r="B1959" s="241"/>
    </row>
    <row r="1960" ht="12.75">
      <c r="B1960" s="241"/>
    </row>
    <row r="1961" ht="12.75">
      <c r="B1961" s="241"/>
    </row>
    <row r="1962" ht="12.75">
      <c r="B1962" s="241"/>
    </row>
    <row r="1963" ht="12.75">
      <c r="B1963" s="241"/>
    </row>
    <row r="1964" ht="12.75">
      <c r="B1964" s="241"/>
    </row>
    <row r="1965" ht="12.75">
      <c r="B1965" s="241"/>
    </row>
    <row r="1966" ht="12.75">
      <c r="B1966" s="241"/>
    </row>
    <row r="1967" ht="12.75">
      <c r="B1967" s="241"/>
    </row>
    <row r="1968" ht="12.75">
      <c r="B1968" s="241"/>
    </row>
    <row r="1969" ht="12.75">
      <c r="B1969" s="241"/>
    </row>
    <row r="1970" ht="12.75">
      <c r="B1970" s="241"/>
    </row>
    <row r="1971" ht="12.75">
      <c r="B1971" s="241"/>
    </row>
    <row r="1972" ht="12.75">
      <c r="B1972" s="241"/>
    </row>
    <row r="1973" ht="12.75">
      <c r="B1973" s="241"/>
    </row>
    <row r="1974" ht="12.75">
      <c r="B1974" s="241"/>
    </row>
    <row r="1975" ht="12.75">
      <c r="B1975" s="241"/>
    </row>
    <row r="1976" ht="12.75">
      <c r="B1976" s="241"/>
    </row>
    <row r="1977" ht="12.75">
      <c r="B1977" s="241"/>
    </row>
    <row r="1978" ht="12.75">
      <c r="B1978" s="241"/>
    </row>
    <row r="1979" ht="12.75">
      <c r="B1979" s="241"/>
    </row>
    <row r="1980" ht="12.75">
      <c r="B1980" s="241"/>
    </row>
    <row r="1981" ht="12.75">
      <c r="B1981" s="241"/>
    </row>
    <row r="1982" ht="12.75">
      <c r="B1982" s="241"/>
    </row>
    <row r="1983" ht="12.75">
      <c r="B1983" s="241"/>
    </row>
    <row r="1984" ht="12.75">
      <c r="B1984" s="241"/>
    </row>
    <row r="1985" ht="12.75">
      <c r="B1985" s="241"/>
    </row>
    <row r="1986" ht="12.75">
      <c r="B1986" s="241"/>
    </row>
    <row r="1987" ht="12.75">
      <c r="B1987" s="241"/>
    </row>
    <row r="1988" ht="12.75">
      <c r="B1988" s="241"/>
    </row>
    <row r="1989" ht="12.75">
      <c r="B1989" s="241"/>
    </row>
    <row r="1990" ht="12.75">
      <c r="B1990" s="241"/>
    </row>
    <row r="1991" ht="12.75">
      <c r="B1991" s="241"/>
    </row>
    <row r="1992" ht="12.75">
      <c r="B1992" s="241"/>
    </row>
    <row r="1993" ht="12.75">
      <c r="B1993" s="241"/>
    </row>
    <row r="1994" ht="12.75">
      <c r="B1994" s="241"/>
    </row>
    <row r="1995" ht="12.75">
      <c r="B1995" s="241"/>
    </row>
    <row r="1996" ht="12.75">
      <c r="B1996" s="241"/>
    </row>
    <row r="1997" ht="12.75">
      <c r="B1997" s="241"/>
    </row>
    <row r="1998" ht="12.75">
      <c r="B1998" s="241"/>
    </row>
    <row r="1999" ht="12.75">
      <c r="B1999" s="241"/>
    </row>
    <row r="2000" ht="12.75">
      <c r="B2000" s="241"/>
    </row>
    <row r="2001" ht="12.75">
      <c r="B2001" s="241"/>
    </row>
    <row r="2002" ht="12.75">
      <c r="B2002" s="241"/>
    </row>
    <row r="2003" ht="12.75">
      <c r="B2003" s="241"/>
    </row>
    <row r="2004" ht="12.75">
      <c r="B2004" s="241"/>
    </row>
    <row r="2005" ht="12.75">
      <c r="B2005" s="241"/>
    </row>
    <row r="2006" ht="12.75">
      <c r="B2006" s="241"/>
    </row>
    <row r="2007" ht="12.75">
      <c r="B2007" s="241"/>
    </row>
    <row r="2008" ht="12.75">
      <c r="B2008" s="241"/>
    </row>
    <row r="2009" ht="12.75">
      <c r="B2009" s="241"/>
    </row>
    <row r="2010" ht="12.75">
      <c r="B2010" s="241"/>
    </row>
    <row r="2011" ht="12.75">
      <c r="B2011" s="241"/>
    </row>
    <row r="2012" ht="12.75">
      <c r="B2012" s="241"/>
    </row>
    <row r="2013" ht="12.75">
      <c r="B2013" s="241"/>
    </row>
    <row r="2014" ht="12.75">
      <c r="B2014" s="241"/>
    </row>
    <row r="2015" ht="12.75">
      <c r="B2015" s="241"/>
    </row>
    <row r="2016" ht="12.75">
      <c r="B2016" s="241"/>
    </row>
    <row r="2017" ht="12.75">
      <c r="B2017" s="241"/>
    </row>
    <row r="2018" ht="12.75">
      <c r="B2018" s="241"/>
    </row>
    <row r="2019" ht="12.75">
      <c r="B2019" s="241"/>
    </row>
    <row r="2020" ht="12.75">
      <c r="B2020" s="241"/>
    </row>
    <row r="2021" ht="12.75">
      <c r="B2021" s="241"/>
    </row>
    <row r="2022" ht="12.75">
      <c r="B2022" s="241"/>
    </row>
    <row r="2023" ht="12.75">
      <c r="B2023" s="241"/>
    </row>
    <row r="2024" ht="12.75">
      <c r="B2024" s="241"/>
    </row>
    <row r="2025" ht="12.75">
      <c r="B2025" s="241"/>
    </row>
    <row r="2026" ht="12.75">
      <c r="B2026" s="241"/>
    </row>
    <row r="2027" ht="12.75">
      <c r="B2027" s="241"/>
    </row>
    <row r="2028" ht="12.75">
      <c r="B2028" s="241"/>
    </row>
    <row r="2029" ht="12.75">
      <c r="B2029" s="241"/>
    </row>
    <row r="2030" ht="12.75">
      <c r="B2030" s="241"/>
    </row>
    <row r="2031" ht="12.75">
      <c r="B2031" s="241"/>
    </row>
    <row r="2032" ht="12.75">
      <c r="B2032" s="241"/>
    </row>
    <row r="2033" ht="12.75">
      <c r="B2033" s="241"/>
    </row>
    <row r="2034" ht="12.75">
      <c r="B2034" s="241"/>
    </row>
    <row r="2035" ht="12.75">
      <c r="B2035" s="241"/>
    </row>
    <row r="2036" ht="12.75">
      <c r="B2036" s="241"/>
    </row>
    <row r="2037" ht="12.75">
      <c r="B2037" s="241"/>
    </row>
    <row r="2038" ht="12.75">
      <c r="B2038" s="241"/>
    </row>
    <row r="2039" ht="12.75">
      <c r="B2039" s="241"/>
    </row>
    <row r="2040" ht="12.75">
      <c r="B2040" s="241"/>
    </row>
    <row r="2041" ht="12.75">
      <c r="B2041" s="241"/>
    </row>
    <row r="2042" ht="12.75">
      <c r="B2042" s="241"/>
    </row>
    <row r="2043" ht="12.75">
      <c r="B2043" s="241"/>
    </row>
    <row r="2044" ht="12.75">
      <c r="B2044" s="241"/>
    </row>
    <row r="2045" ht="12.75">
      <c r="B2045" s="241"/>
    </row>
    <row r="2046" ht="12.75">
      <c r="B2046" s="241"/>
    </row>
    <row r="2047" ht="12.75">
      <c r="B2047" s="241"/>
    </row>
    <row r="2048" ht="12.75">
      <c r="B2048" s="241"/>
    </row>
    <row r="2049" ht="12.75">
      <c r="B2049" s="241"/>
    </row>
    <row r="2050" ht="12.75">
      <c r="B2050" s="241"/>
    </row>
    <row r="2051" ht="12.75">
      <c r="B2051" s="241"/>
    </row>
    <row r="2052" ht="12.75">
      <c r="B2052" s="241"/>
    </row>
    <row r="2053" ht="12.75">
      <c r="B2053" s="241"/>
    </row>
    <row r="2054" ht="12.75">
      <c r="B2054" s="241"/>
    </row>
    <row r="2055" ht="12.75">
      <c r="B2055" s="241"/>
    </row>
    <row r="2056" ht="12.75">
      <c r="B2056" s="241"/>
    </row>
    <row r="2057" ht="12.75">
      <c r="B2057" s="241"/>
    </row>
    <row r="2058" ht="12.75">
      <c r="B2058" s="241"/>
    </row>
    <row r="2059" ht="12.75">
      <c r="B2059" s="241"/>
    </row>
    <row r="2060" ht="12.75">
      <c r="B2060" s="241"/>
    </row>
    <row r="2061" ht="12.75">
      <c r="B2061" s="241"/>
    </row>
    <row r="2062" ht="12.75">
      <c r="B2062" s="241"/>
    </row>
    <row r="2063" ht="12.75">
      <c r="B2063" s="241"/>
    </row>
    <row r="2064" ht="12.75">
      <c r="B2064" s="241"/>
    </row>
    <row r="2065" ht="12.75">
      <c r="B2065" s="241"/>
    </row>
    <row r="2066" ht="12.75">
      <c r="B2066" s="241"/>
    </row>
    <row r="2067" ht="12.75">
      <c r="B2067" s="241"/>
    </row>
    <row r="2068" ht="12.75">
      <c r="B2068" s="241"/>
    </row>
    <row r="2069" ht="12.75">
      <c r="B2069" s="241"/>
    </row>
    <row r="2070" ht="12.75">
      <c r="B2070" s="241"/>
    </row>
    <row r="2071" ht="12.75">
      <c r="B2071" s="241"/>
    </row>
    <row r="2072" ht="12.75">
      <c r="B2072" s="241"/>
    </row>
    <row r="2073" ht="12.75">
      <c r="B2073" s="241"/>
    </row>
    <row r="2074" ht="12.75">
      <c r="B2074" s="241"/>
    </row>
    <row r="2075" ht="12.75">
      <c r="B2075" s="241"/>
    </row>
    <row r="2076" ht="12.75">
      <c r="B2076" s="241"/>
    </row>
    <row r="2077" ht="12.75">
      <c r="B2077" s="241"/>
    </row>
    <row r="2078" ht="12.75">
      <c r="B2078" s="241"/>
    </row>
    <row r="2079" ht="12.75">
      <c r="B2079" s="241"/>
    </row>
    <row r="2080" ht="12.75">
      <c r="B2080" s="241"/>
    </row>
    <row r="2081" ht="12.75">
      <c r="B2081" s="241"/>
    </row>
    <row r="2082" ht="12.75">
      <c r="B2082" s="241"/>
    </row>
    <row r="2083" ht="12.75">
      <c r="B2083" s="241"/>
    </row>
    <row r="2084" ht="12.75">
      <c r="B2084" s="241"/>
    </row>
    <row r="2085" ht="12.75">
      <c r="B2085" s="241"/>
    </row>
    <row r="2086" ht="12.75">
      <c r="B2086" s="241"/>
    </row>
    <row r="2087" ht="12.75">
      <c r="B2087" s="241"/>
    </row>
    <row r="2088" ht="12.75">
      <c r="B2088" s="241"/>
    </row>
    <row r="2089" ht="12.75">
      <c r="B2089" s="241"/>
    </row>
    <row r="2090" ht="12.75">
      <c r="B2090" s="241"/>
    </row>
    <row r="2091" ht="12.75">
      <c r="B2091" s="241"/>
    </row>
    <row r="2092" ht="12.75">
      <c r="B2092" s="241"/>
    </row>
    <row r="2093" ht="12.75">
      <c r="B2093" s="241"/>
    </row>
    <row r="2094" ht="12.75">
      <c r="B2094" s="241"/>
    </row>
    <row r="2095" ht="12.75">
      <c r="B2095" s="241"/>
    </row>
    <row r="2096" ht="12.75">
      <c r="B2096" s="241"/>
    </row>
    <row r="2097" ht="12.75">
      <c r="B2097" s="241"/>
    </row>
    <row r="2098" ht="12.75">
      <c r="B2098" s="241"/>
    </row>
    <row r="2099" ht="12.75">
      <c r="B2099" s="241"/>
    </row>
    <row r="2100" ht="12.75">
      <c r="B2100" s="241"/>
    </row>
    <row r="2101" ht="12.75">
      <c r="B2101" s="241"/>
    </row>
    <row r="2102" ht="12.75">
      <c r="B2102" s="241"/>
    </row>
    <row r="2103" ht="12.75">
      <c r="B2103" s="241"/>
    </row>
    <row r="2104" ht="12.75">
      <c r="B2104" s="241"/>
    </row>
    <row r="2105" ht="12.75">
      <c r="B2105" s="241"/>
    </row>
    <row r="2106" ht="12.75">
      <c r="B2106" s="241"/>
    </row>
    <row r="2107" ht="12.75">
      <c r="B2107" s="241"/>
    </row>
    <row r="2108" ht="12.75">
      <c r="B2108" s="241"/>
    </row>
    <row r="2109" ht="12.75">
      <c r="B2109" s="241"/>
    </row>
    <row r="2110" ht="12.75">
      <c r="B2110" s="241"/>
    </row>
    <row r="2111" ht="12.75">
      <c r="B2111" s="241"/>
    </row>
    <row r="2112" ht="12.75">
      <c r="B2112" s="241"/>
    </row>
    <row r="2113" ht="12.75">
      <c r="B2113" s="241"/>
    </row>
    <row r="2114" ht="12.75">
      <c r="B2114" s="241"/>
    </row>
    <row r="2115" ht="12.75">
      <c r="B2115" s="241"/>
    </row>
    <row r="2116" ht="12.75">
      <c r="B2116" s="241"/>
    </row>
    <row r="2117" ht="12.75">
      <c r="B2117" s="241"/>
    </row>
    <row r="2118" ht="12.75">
      <c r="B2118" s="241"/>
    </row>
    <row r="2119" ht="12.75">
      <c r="B2119" s="241"/>
    </row>
    <row r="2120" ht="12.75">
      <c r="B2120" s="241"/>
    </row>
    <row r="2121" ht="12.75">
      <c r="B2121" s="241"/>
    </row>
    <row r="2122" ht="12.75">
      <c r="B2122" s="241"/>
    </row>
    <row r="2123" ht="12.75">
      <c r="B2123" s="241"/>
    </row>
    <row r="2124" ht="12.75">
      <c r="B2124" s="241"/>
    </row>
    <row r="2125" ht="12.75">
      <c r="B2125" s="241"/>
    </row>
    <row r="2126" ht="12.75">
      <c r="B2126" s="241"/>
    </row>
    <row r="2127" ht="12.75">
      <c r="B2127" s="241"/>
    </row>
    <row r="2128" ht="12.75">
      <c r="B2128" s="241"/>
    </row>
    <row r="2129" ht="12.75">
      <c r="B2129" s="241"/>
    </row>
    <row r="2130" ht="12.75">
      <c r="B2130" s="241"/>
    </row>
    <row r="2131" ht="12.75">
      <c r="B2131" s="241"/>
    </row>
    <row r="2132" ht="12.75">
      <c r="B2132" s="241"/>
    </row>
    <row r="2133" ht="12.75">
      <c r="B2133" s="241"/>
    </row>
    <row r="2134" ht="12.75">
      <c r="B2134" s="241"/>
    </row>
    <row r="2135" ht="12.75">
      <c r="B2135" s="241"/>
    </row>
    <row r="2136" ht="12.75">
      <c r="B2136" s="241"/>
    </row>
    <row r="2137" ht="12.75">
      <c r="B2137" s="241"/>
    </row>
    <row r="2138" ht="12.75">
      <c r="B2138" s="241"/>
    </row>
    <row r="2139" ht="12.75">
      <c r="B2139" s="241"/>
    </row>
    <row r="2140" ht="12.75">
      <c r="B2140" s="241"/>
    </row>
    <row r="2141" ht="12.75">
      <c r="B2141" s="241"/>
    </row>
    <row r="2142" ht="12.75">
      <c r="B2142" s="241"/>
    </row>
    <row r="2143" ht="12.75">
      <c r="B2143" s="241"/>
    </row>
    <row r="2144" ht="12.75">
      <c r="B2144" s="241"/>
    </row>
    <row r="2145" ht="12.75">
      <c r="B2145" s="241"/>
    </row>
    <row r="2146" ht="12.75">
      <c r="B2146" s="241"/>
    </row>
    <row r="2147" ht="12.75">
      <c r="B2147" s="241"/>
    </row>
    <row r="2148" ht="12.75">
      <c r="B2148" s="241"/>
    </row>
    <row r="2149" ht="12.75">
      <c r="B2149" s="241"/>
    </row>
    <row r="2150" ht="12.75">
      <c r="B2150" s="241"/>
    </row>
    <row r="2151" ht="12.75">
      <c r="B2151" s="241"/>
    </row>
    <row r="2152" ht="12.75">
      <c r="B2152" s="241"/>
    </row>
    <row r="2153" ht="12.75">
      <c r="B2153" s="241"/>
    </row>
    <row r="2154" ht="12.75">
      <c r="B2154" s="241"/>
    </row>
    <row r="2155" ht="12.75">
      <c r="B2155" s="241"/>
    </row>
    <row r="2156" ht="12.75">
      <c r="B2156" s="241"/>
    </row>
    <row r="2157" ht="12.75">
      <c r="B2157" s="241"/>
    </row>
    <row r="2158" ht="12.75">
      <c r="B2158" s="241"/>
    </row>
    <row r="2159" ht="12.75">
      <c r="B2159" s="241"/>
    </row>
    <row r="2160" ht="12.75">
      <c r="B2160" s="241"/>
    </row>
    <row r="2161" ht="12.75">
      <c r="B2161" s="241"/>
    </row>
    <row r="2162" ht="12.75">
      <c r="B2162" s="241"/>
    </row>
    <row r="2163" ht="12.75">
      <c r="B2163" s="241"/>
    </row>
    <row r="2164" ht="12.75">
      <c r="B2164" s="241"/>
    </row>
    <row r="2165" ht="12.75">
      <c r="B2165" s="241"/>
    </row>
    <row r="2166" ht="12.75">
      <c r="B2166" s="241"/>
    </row>
    <row r="2167" ht="12.75">
      <c r="B2167" s="241"/>
    </row>
    <row r="2168" ht="12.75">
      <c r="B2168" s="241"/>
    </row>
    <row r="2169" ht="12.75">
      <c r="B2169" s="241"/>
    </row>
    <row r="2170" ht="12.75">
      <c r="B2170" s="241"/>
    </row>
    <row r="2171" ht="12.75">
      <c r="B2171" s="241"/>
    </row>
    <row r="2172" ht="12.75">
      <c r="B2172" s="241"/>
    </row>
    <row r="2173" ht="12.75">
      <c r="B2173" s="241"/>
    </row>
    <row r="2174" ht="12.75">
      <c r="B2174" s="241"/>
    </row>
    <row r="2175" ht="12.75">
      <c r="B2175" s="241"/>
    </row>
    <row r="2176" ht="12.75">
      <c r="B2176" s="241"/>
    </row>
    <row r="2177" ht="12.75">
      <c r="B2177" s="241"/>
    </row>
    <row r="2178" ht="12.75">
      <c r="B2178" s="241"/>
    </row>
    <row r="2179" ht="12.75">
      <c r="B2179" s="241"/>
    </row>
    <row r="2180" ht="12.75">
      <c r="B2180" s="241"/>
    </row>
    <row r="2181" ht="12.75">
      <c r="B2181" s="241"/>
    </row>
    <row r="2182" ht="12.75">
      <c r="B2182" s="241"/>
    </row>
    <row r="2183" ht="12.75">
      <c r="B2183" s="241"/>
    </row>
    <row r="2184" ht="12.75">
      <c r="B2184" s="241"/>
    </row>
    <row r="2185" ht="12.75">
      <c r="B2185" s="241"/>
    </row>
    <row r="2186" ht="12.75">
      <c r="B2186" s="241"/>
    </row>
    <row r="2187" ht="12.75">
      <c r="B2187" s="241"/>
    </row>
    <row r="2188" ht="12.75">
      <c r="B2188" s="241"/>
    </row>
    <row r="2189" ht="12.75">
      <c r="B2189" s="241"/>
    </row>
    <row r="2190" ht="12.75">
      <c r="B2190" s="241"/>
    </row>
    <row r="2191" ht="12.75">
      <c r="B2191" s="241"/>
    </row>
    <row r="2192" ht="12.75">
      <c r="B2192" s="241"/>
    </row>
    <row r="2193" ht="12.75">
      <c r="B2193" s="241"/>
    </row>
    <row r="2194" ht="12.75">
      <c r="B2194" s="241"/>
    </row>
    <row r="2195" ht="12.75">
      <c r="B2195" s="241"/>
    </row>
    <row r="2196" ht="12.75">
      <c r="B2196" s="241"/>
    </row>
    <row r="2197" ht="12.75">
      <c r="B2197" s="241"/>
    </row>
    <row r="2198" ht="12.75">
      <c r="B2198" s="241"/>
    </row>
    <row r="2199" ht="12.75">
      <c r="B2199" s="241"/>
    </row>
    <row r="2200" ht="12.75">
      <c r="B2200" s="241"/>
    </row>
    <row r="2201" ht="12.75">
      <c r="B2201" s="241"/>
    </row>
    <row r="2202" ht="12.75">
      <c r="B2202" s="241"/>
    </row>
    <row r="2203" ht="12.75">
      <c r="B2203" s="241"/>
    </row>
    <row r="2204" ht="12.75">
      <c r="B2204" s="241"/>
    </row>
    <row r="2205" ht="12.75">
      <c r="B2205" s="241"/>
    </row>
    <row r="2206" ht="12.75">
      <c r="B2206" s="241"/>
    </row>
    <row r="2207" ht="12.75">
      <c r="B2207" s="241"/>
    </row>
    <row r="2208" ht="12.75">
      <c r="B2208" s="241"/>
    </row>
    <row r="2209" ht="12.75">
      <c r="B2209" s="241"/>
    </row>
    <row r="2210" ht="12.75">
      <c r="B2210" s="241"/>
    </row>
    <row r="2211" ht="12.75">
      <c r="B2211" s="241"/>
    </row>
    <row r="2212" ht="12.75">
      <c r="B2212" s="241"/>
    </row>
    <row r="2213" ht="12.75">
      <c r="B2213" s="241"/>
    </row>
    <row r="2214" ht="12.75">
      <c r="B2214" s="241"/>
    </row>
    <row r="2215" ht="12.75">
      <c r="B2215" s="241"/>
    </row>
    <row r="2216" ht="12.75">
      <c r="B2216" s="241"/>
    </row>
    <row r="2217" ht="12.75">
      <c r="B2217" s="241"/>
    </row>
    <row r="2218" ht="12.75">
      <c r="B2218" s="241"/>
    </row>
    <row r="2219" ht="12.75">
      <c r="B2219" s="241"/>
    </row>
    <row r="2220" ht="12.75">
      <c r="B2220" s="241"/>
    </row>
    <row r="2221" ht="12.75">
      <c r="B2221" s="241"/>
    </row>
    <row r="2222" ht="12.75">
      <c r="B2222" s="241"/>
    </row>
    <row r="2223" ht="12.75">
      <c r="B2223" s="241"/>
    </row>
    <row r="2224" ht="12.75">
      <c r="B2224" s="241"/>
    </row>
    <row r="2225" ht="12.75">
      <c r="B2225" s="241"/>
    </row>
    <row r="2226" ht="12.75">
      <c r="B2226" s="241"/>
    </row>
    <row r="2227" ht="12.75">
      <c r="B2227" s="241"/>
    </row>
    <row r="2228" ht="12.75">
      <c r="B2228" s="241"/>
    </row>
    <row r="2229" ht="12.75">
      <c r="B2229" s="241"/>
    </row>
    <row r="2230" ht="12.75">
      <c r="B2230" s="241"/>
    </row>
    <row r="2231" ht="12.75">
      <c r="B2231" s="241"/>
    </row>
    <row r="2232" ht="12.75">
      <c r="B2232" s="241"/>
    </row>
    <row r="2233" ht="12.75">
      <c r="B2233" s="241"/>
    </row>
    <row r="2234" ht="12.75">
      <c r="B2234" s="241"/>
    </row>
    <row r="2235" ht="12.75">
      <c r="B2235" s="241"/>
    </row>
    <row r="2236" ht="12.75">
      <c r="B2236" s="241"/>
    </row>
    <row r="2237" ht="12.75">
      <c r="B2237" s="241"/>
    </row>
    <row r="2238" ht="12.75">
      <c r="B2238" s="241"/>
    </row>
    <row r="2239" ht="12.75">
      <c r="B2239" s="241"/>
    </row>
    <row r="2240" ht="12.75">
      <c r="B2240" s="241"/>
    </row>
    <row r="2241" ht="12.75">
      <c r="B2241" s="241"/>
    </row>
    <row r="2242" ht="12.75">
      <c r="B2242" s="241"/>
    </row>
    <row r="2243" ht="12.75">
      <c r="B2243" s="241"/>
    </row>
    <row r="2244" ht="12.75">
      <c r="B2244" s="241"/>
    </row>
    <row r="2245" ht="12.75">
      <c r="B2245" s="241"/>
    </row>
    <row r="2246" ht="12.75">
      <c r="B2246" s="241"/>
    </row>
    <row r="2247" ht="12.75">
      <c r="B2247" s="241"/>
    </row>
    <row r="2248" ht="12.75">
      <c r="B2248" s="241"/>
    </row>
    <row r="2249" ht="12.75">
      <c r="B2249" s="241"/>
    </row>
    <row r="2250" ht="12.75">
      <c r="B2250" s="241"/>
    </row>
    <row r="2251" ht="12.75">
      <c r="B2251" s="241"/>
    </row>
    <row r="2252" ht="12.75">
      <c r="B2252" s="241"/>
    </row>
    <row r="2253" ht="12.75">
      <c r="B2253" s="241"/>
    </row>
    <row r="2254" ht="12.75">
      <c r="B2254" s="241"/>
    </row>
    <row r="2255" ht="12.75">
      <c r="B2255" s="241"/>
    </row>
    <row r="2256" ht="12.75">
      <c r="B2256" s="241"/>
    </row>
    <row r="2257" ht="12.75">
      <c r="B2257" s="241"/>
    </row>
    <row r="2258" ht="12.75">
      <c r="B2258" s="241"/>
    </row>
    <row r="2259" ht="12.75">
      <c r="B2259" s="241"/>
    </row>
    <row r="2260" ht="12.75">
      <c r="B2260" s="241"/>
    </row>
    <row r="2261" ht="12.75">
      <c r="B2261" s="241"/>
    </row>
    <row r="2262" ht="12.75">
      <c r="B2262" s="241"/>
    </row>
    <row r="2263" ht="12.75">
      <c r="B2263" s="241"/>
    </row>
    <row r="2264" ht="12.75">
      <c r="B2264" s="241"/>
    </row>
    <row r="2265" ht="12.75">
      <c r="B2265" s="241"/>
    </row>
    <row r="2266" ht="12.75">
      <c r="B2266" s="241"/>
    </row>
    <row r="2267" ht="12.75">
      <c r="B2267" s="241"/>
    </row>
    <row r="2268" ht="12.75">
      <c r="B2268" s="241"/>
    </row>
    <row r="2269" ht="12.75">
      <c r="B2269" s="241"/>
    </row>
    <row r="2270" ht="12.75">
      <c r="B2270" s="241"/>
    </row>
    <row r="2271" ht="12.75">
      <c r="B2271" s="241"/>
    </row>
    <row r="2272" ht="12.75">
      <c r="B2272" s="241"/>
    </row>
    <row r="2273" ht="12.75">
      <c r="B2273" s="241"/>
    </row>
    <row r="2274" ht="12.75">
      <c r="B2274" s="241"/>
    </row>
    <row r="2275" ht="12.75">
      <c r="B2275" s="241"/>
    </row>
    <row r="2276" ht="12.75">
      <c r="B2276" s="241"/>
    </row>
    <row r="2277" ht="12.75">
      <c r="B2277" s="241"/>
    </row>
    <row r="2278" ht="12.75">
      <c r="B2278" s="241"/>
    </row>
    <row r="2279" ht="12.75">
      <c r="B2279" s="241"/>
    </row>
    <row r="2280" ht="12.75">
      <c r="B2280" s="241"/>
    </row>
    <row r="2281" ht="12.75">
      <c r="B2281" s="241"/>
    </row>
    <row r="2282" ht="12.75">
      <c r="B2282" s="241"/>
    </row>
    <row r="2283" ht="12.75">
      <c r="B2283" s="241"/>
    </row>
    <row r="2284" ht="12.75">
      <c r="B2284" s="241"/>
    </row>
    <row r="2285" ht="12.75">
      <c r="B2285" s="241"/>
    </row>
    <row r="2286" ht="12.75">
      <c r="B2286" s="241"/>
    </row>
    <row r="2287" ht="12.75">
      <c r="B2287" s="241"/>
    </row>
    <row r="2288" ht="12.75">
      <c r="B2288" s="241"/>
    </row>
    <row r="2289" ht="12.75">
      <c r="B2289" s="241"/>
    </row>
    <row r="2290" ht="12.75">
      <c r="B2290" s="241"/>
    </row>
    <row r="2291" ht="12.75">
      <c r="B2291" s="241"/>
    </row>
    <row r="2292" ht="12.75">
      <c r="B2292" s="241"/>
    </row>
    <row r="2293" ht="12.75">
      <c r="B2293" s="241"/>
    </row>
    <row r="2294" ht="12.75">
      <c r="B2294" s="241"/>
    </row>
    <row r="2295" ht="12.75">
      <c r="B2295" s="241"/>
    </row>
    <row r="2296" ht="12.75">
      <c r="B2296" s="241"/>
    </row>
    <row r="2297" ht="12.75">
      <c r="B2297" s="241"/>
    </row>
    <row r="2298" ht="12.75">
      <c r="B2298" s="241"/>
    </row>
    <row r="2299" ht="12.75">
      <c r="B2299" s="241"/>
    </row>
    <row r="2300" ht="12.75">
      <c r="B2300" s="241"/>
    </row>
    <row r="2301" ht="12.75">
      <c r="B2301" s="241"/>
    </row>
    <row r="2302" ht="12.75">
      <c r="B2302" s="241"/>
    </row>
    <row r="2303" ht="12.75">
      <c r="B2303" s="241"/>
    </row>
    <row r="2304" ht="12.75">
      <c r="B2304" s="241"/>
    </row>
    <row r="2305" ht="12.75">
      <c r="B2305" s="241"/>
    </row>
    <row r="2306" ht="12.75">
      <c r="B2306" s="241"/>
    </row>
    <row r="2307" ht="12.75">
      <c r="B2307" s="241"/>
    </row>
    <row r="2308" ht="12.75">
      <c r="B2308" s="241"/>
    </row>
    <row r="2309" ht="12.75">
      <c r="B2309" s="241"/>
    </row>
    <row r="2310" ht="12.75">
      <c r="B2310" s="241"/>
    </row>
    <row r="2311" ht="12.75">
      <c r="B2311" s="241"/>
    </row>
    <row r="2312" ht="12.75">
      <c r="B2312" s="241"/>
    </row>
    <row r="2313" ht="12.75">
      <c r="B2313" s="241"/>
    </row>
    <row r="2314" ht="12.75">
      <c r="B2314" s="241"/>
    </row>
    <row r="2315" ht="12.75">
      <c r="B2315" s="241"/>
    </row>
    <row r="2316" ht="12.75">
      <c r="B2316" s="241"/>
    </row>
    <row r="2317" ht="12.75">
      <c r="B2317" s="241"/>
    </row>
    <row r="2318" ht="12.75">
      <c r="B2318" s="241"/>
    </row>
    <row r="2319" ht="12.75">
      <c r="B2319" s="241"/>
    </row>
    <row r="2320" ht="12.75">
      <c r="B2320" s="241"/>
    </row>
    <row r="2321" ht="12.75">
      <c r="B2321" s="241"/>
    </row>
    <row r="2322" ht="12.75">
      <c r="B2322" s="241"/>
    </row>
    <row r="2323" ht="12.75">
      <c r="B2323" s="241"/>
    </row>
    <row r="2324" ht="12.75">
      <c r="B2324" s="241"/>
    </row>
    <row r="2325" ht="12.75">
      <c r="B2325" s="241"/>
    </row>
    <row r="2326" ht="12.75">
      <c r="B2326" s="241"/>
    </row>
    <row r="2327" ht="12.75">
      <c r="B2327" s="241"/>
    </row>
    <row r="2328" ht="12.75">
      <c r="B2328" s="241"/>
    </row>
    <row r="2329" ht="12.75">
      <c r="B2329" s="241"/>
    </row>
    <row r="2330" ht="12.75">
      <c r="B2330" s="241"/>
    </row>
    <row r="2331" ht="12.75">
      <c r="B2331" s="241"/>
    </row>
    <row r="2332" ht="12.75">
      <c r="B2332" s="241"/>
    </row>
    <row r="2333" ht="12.75">
      <c r="B2333" s="241"/>
    </row>
    <row r="2334" ht="12.75">
      <c r="B2334" s="241"/>
    </row>
    <row r="2335" ht="12.75">
      <c r="B2335" s="241"/>
    </row>
    <row r="2336" ht="12.75">
      <c r="B2336" s="241"/>
    </row>
    <row r="2337" ht="12.75">
      <c r="B2337" s="241"/>
    </row>
    <row r="2338" ht="12.75">
      <c r="B2338" s="241"/>
    </row>
    <row r="2339" ht="12.75">
      <c r="B2339" s="241"/>
    </row>
    <row r="2340" ht="12.75">
      <c r="B2340" s="241"/>
    </row>
    <row r="2341" ht="12.75">
      <c r="B2341" s="241"/>
    </row>
    <row r="2342" ht="12.75">
      <c r="B2342" s="241"/>
    </row>
    <row r="2343" ht="12.75">
      <c r="B2343" s="241"/>
    </row>
    <row r="2344" ht="12.75">
      <c r="B2344" s="241"/>
    </row>
    <row r="2345" ht="12.75">
      <c r="B2345" s="241"/>
    </row>
    <row r="2346" ht="12.75">
      <c r="B2346" s="241"/>
    </row>
    <row r="2347" ht="12.75">
      <c r="B2347" s="241"/>
    </row>
    <row r="2348" ht="12.75">
      <c r="B2348" s="241"/>
    </row>
    <row r="2349" ht="12.75">
      <c r="B2349" s="241"/>
    </row>
    <row r="2350" ht="12.75">
      <c r="B2350" s="241"/>
    </row>
    <row r="2351" ht="12.75">
      <c r="B2351" s="241"/>
    </row>
    <row r="2352" ht="12.75">
      <c r="B2352" s="241"/>
    </row>
    <row r="2353" ht="12.75">
      <c r="B2353" s="241"/>
    </row>
    <row r="2354" ht="12.75">
      <c r="B2354" s="241"/>
    </row>
    <row r="2355" ht="12.75">
      <c r="B2355" s="241"/>
    </row>
    <row r="2356" ht="12.75">
      <c r="B2356" s="241"/>
    </row>
    <row r="2357" ht="12.75">
      <c r="B2357" s="241"/>
    </row>
    <row r="2358" ht="12.75">
      <c r="B2358" s="241"/>
    </row>
    <row r="2359" ht="12.75">
      <c r="B2359" s="241"/>
    </row>
    <row r="2360" ht="12.75">
      <c r="B2360" s="241"/>
    </row>
    <row r="2361" ht="12.75">
      <c r="B2361" s="241"/>
    </row>
    <row r="2362" ht="12.75">
      <c r="B2362" s="241"/>
    </row>
    <row r="2363" ht="12.75">
      <c r="B2363" s="241"/>
    </row>
    <row r="2364" ht="12.75">
      <c r="B2364" s="241"/>
    </row>
    <row r="2365" ht="12.75">
      <c r="B2365" s="241"/>
    </row>
    <row r="2366" ht="12.75">
      <c r="B2366" s="241"/>
    </row>
    <row r="2367" ht="12.75">
      <c r="B2367" s="241"/>
    </row>
    <row r="2368" ht="12.75">
      <c r="B2368" s="241"/>
    </row>
    <row r="2369" ht="12.75">
      <c r="B2369" s="241"/>
    </row>
    <row r="2370" ht="12.75">
      <c r="B2370" s="241"/>
    </row>
    <row r="2371" ht="12.75">
      <c r="B2371" s="241"/>
    </row>
    <row r="2372" ht="12.75">
      <c r="B2372" s="241"/>
    </row>
    <row r="2373" ht="12.75">
      <c r="B2373" s="241"/>
    </row>
    <row r="2374" ht="12.75">
      <c r="B2374" s="241"/>
    </row>
    <row r="2375" ht="12.75">
      <c r="B2375" s="241"/>
    </row>
    <row r="2376" ht="12.75">
      <c r="B2376" s="241"/>
    </row>
    <row r="2377" ht="12.75">
      <c r="B2377" s="241"/>
    </row>
    <row r="2378" ht="12.75">
      <c r="B2378" s="241"/>
    </row>
    <row r="2379" ht="12.75">
      <c r="B2379" s="241"/>
    </row>
    <row r="2380" ht="12.75">
      <c r="B2380" s="241"/>
    </row>
    <row r="2381" ht="12.75">
      <c r="B2381" s="241"/>
    </row>
    <row r="2382" ht="12.75">
      <c r="B2382" s="241"/>
    </row>
    <row r="2383" ht="12.75">
      <c r="B2383" s="241"/>
    </row>
    <row r="2384" ht="12.75">
      <c r="B2384" s="241"/>
    </row>
    <row r="2385" ht="12.75">
      <c r="B2385" s="241"/>
    </row>
    <row r="2386" ht="12.75">
      <c r="B2386" s="241"/>
    </row>
    <row r="2387" ht="12.75">
      <c r="B2387" s="241"/>
    </row>
    <row r="2388" ht="12.75">
      <c r="B2388" s="241"/>
    </row>
    <row r="2389" ht="12.75">
      <c r="B2389" s="241"/>
    </row>
    <row r="2390" ht="12.75">
      <c r="B2390" s="241"/>
    </row>
    <row r="2391" ht="12.75">
      <c r="B2391" s="241"/>
    </row>
    <row r="2392" ht="12.75">
      <c r="B2392" s="241"/>
    </row>
    <row r="2393" ht="12.75">
      <c r="B2393" s="241"/>
    </row>
    <row r="2394" ht="12.75">
      <c r="B2394" s="241"/>
    </row>
    <row r="2395" ht="12.75">
      <c r="B2395" s="241"/>
    </row>
    <row r="2396" ht="12.75">
      <c r="B2396" s="241"/>
    </row>
    <row r="2397" ht="12.75">
      <c r="B2397" s="241"/>
    </row>
    <row r="2398" ht="12.75">
      <c r="B2398" s="241"/>
    </row>
    <row r="2399" ht="12.75">
      <c r="B2399" s="241"/>
    </row>
    <row r="2400" ht="12.75">
      <c r="B2400" s="241"/>
    </row>
    <row r="2401" ht="12.75">
      <c r="B2401" s="241"/>
    </row>
    <row r="2402" ht="12.75">
      <c r="B2402" s="241"/>
    </row>
    <row r="2403" ht="12.75">
      <c r="B2403" s="241"/>
    </row>
    <row r="2404" ht="12.75">
      <c r="B2404" s="241"/>
    </row>
    <row r="2405" ht="12.75">
      <c r="B2405" s="241"/>
    </row>
    <row r="2406" ht="12.75">
      <c r="B2406" s="241"/>
    </row>
    <row r="2407" ht="12.75">
      <c r="B2407" s="241"/>
    </row>
    <row r="2408" ht="12.75">
      <c r="B2408" s="241"/>
    </row>
    <row r="2409" ht="12.75">
      <c r="B2409" s="241"/>
    </row>
    <row r="2410" ht="12.75">
      <c r="B2410" s="241"/>
    </row>
    <row r="2411" ht="12.75">
      <c r="B2411" s="241"/>
    </row>
    <row r="2412" ht="12.75">
      <c r="B2412" s="241"/>
    </row>
    <row r="2413" ht="12.75">
      <c r="B2413" s="241"/>
    </row>
    <row r="2414" ht="12.75">
      <c r="B2414" s="241"/>
    </row>
    <row r="2415" ht="12.75">
      <c r="B2415" s="241"/>
    </row>
    <row r="2416" ht="12.75">
      <c r="B2416" s="241"/>
    </row>
    <row r="2417" ht="12.75">
      <c r="B2417" s="241"/>
    </row>
    <row r="2418" ht="12.75">
      <c r="B2418" s="241"/>
    </row>
    <row r="2419" ht="12.75">
      <c r="B2419" s="241"/>
    </row>
    <row r="2420" ht="12.75">
      <c r="B2420" s="241"/>
    </row>
    <row r="2421" ht="12.75">
      <c r="B2421" s="241"/>
    </row>
    <row r="2422" ht="12.75">
      <c r="B2422" s="241"/>
    </row>
    <row r="2423" ht="12.75">
      <c r="B2423" s="241"/>
    </row>
    <row r="2424" ht="12.75">
      <c r="B2424" s="241"/>
    </row>
    <row r="2425" ht="12.75">
      <c r="B2425" s="241"/>
    </row>
    <row r="2426" ht="12.75">
      <c r="B2426" s="241"/>
    </row>
    <row r="2427" ht="12.75">
      <c r="B2427" s="241"/>
    </row>
    <row r="2428" ht="12.75">
      <c r="B2428" s="241"/>
    </row>
    <row r="2429" ht="12.75">
      <c r="B2429" s="241"/>
    </row>
    <row r="2430" ht="12.75">
      <c r="B2430" s="241"/>
    </row>
    <row r="2431" ht="12.75">
      <c r="B2431" s="241"/>
    </row>
    <row r="2432" ht="12.75">
      <c r="B2432" s="241"/>
    </row>
    <row r="2433" ht="12.75">
      <c r="B2433" s="241"/>
    </row>
    <row r="2434" ht="12.75">
      <c r="B2434" s="241"/>
    </row>
    <row r="2435" ht="12.75">
      <c r="B2435" s="241"/>
    </row>
    <row r="2436" ht="12.75">
      <c r="B2436" s="241"/>
    </row>
    <row r="2437" ht="12.75">
      <c r="B2437" s="241"/>
    </row>
    <row r="2438" ht="12.75">
      <c r="B2438" s="241"/>
    </row>
    <row r="2439" ht="12.75">
      <c r="B2439" s="241"/>
    </row>
    <row r="2440" ht="12.75">
      <c r="B2440" s="241"/>
    </row>
    <row r="2441" ht="12.75">
      <c r="B2441" s="241"/>
    </row>
    <row r="2442" ht="12.75">
      <c r="B2442" s="241"/>
    </row>
    <row r="2443" ht="12.75">
      <c r="B2443" s="241"/>
    </row>
    <row r="2444" ht="12.75">
      <c r="B2444" s="241"/>
    </row>
    <row r="2445" ht="12.75">
      <c r="B2445" s="241"/>
    </row>
    <row r="2446" ht="12.75">
      <c r="B2446" s="241"/>
    </row>
    <row r="2447" ht="12.75">
      <c r="B2447" s="241"/>
    </row>
    <row r="2448" ht="12.75">
      <c r="B2448" s="241"/>
    </row>
    <row r="2449" ht="12.75">
      <c r="B2449" s="241"/>
    </row>
    <row r="2450" ht="12.75">
      <c r="B2450" s="241"/>
    </row>
    <row r="2451" ht="12.75">
      <c r="B2451" s="241"/>
    </row>
    <row r="2452" ht="12.75">
      <c r="B2452" s="241"/>
    </row>
    <row r="2453" ht="12.75">
      <c r="B2453" s="241"/>
    </row>
    <row r="2454" ht="12.75">
      <c r="B2454" s="241"/>
    </row>
    <row r="2455" ht="12.75">
      <c r="B2455" s="241"/>
    </row>
    <row r="2456" ht="12.75">
      <c r="B2456" s="241"/>
    </row>
    <row r="2457" ht="12.75">
      <c r="B2457" s="241"/>
    </row>
    <row r="2458" ht="12.75">
      <c r="B2458" s="241"/>
    </row>
    <row r="2459" ht="12.75">
      <c r="B2459" s="241"/>
    </row>
    <row r="2460" ht="12.75">
      <c r="B2460" s="241"/>
    </row>
    <row r="2461" ht="12.75">
      <c r="B2461" s="241"/>
    </row>
    <row r="2462" ht="12.75">
      <c r="B2462" s="241"/>
    </row>
    <row r="2463" ht="12.75">
      <c r="B2463" s="241"/>
    </row>
    <row r="2464" ht="12.75">
      <c r="B2464" s="241"/>
    </row>
    <row r="2465" ht="12.75">
      <c r="B2465" s="241"/>
    </row>
    <row r="2466" ht="12.75">
      <c r="B2466" s="241"/>
    </row>
    <row r="2467" ht="12.75">
      <c r="B2467" s="241"/>
    </row>
    <row r="2468" ht="12.75">
      <c r="B2468" s="241"/>
    </row>
    <row r="2469" ht="12.75">
      <c r="B2469" s="241"/>
    </row>
    <row r="2470" ht="12.75">
      <c r="B2470" s="241"/>
    </row>
    <row r="2471" ht="12.75">
      <c r="B2471" s="241"/>
    </row>
    <row r="2472" ht="12.75">
      <c r="B2472" s="241"/>
    </row>
    <row r="2473" ht="12.75">
      <c r="B2473" s="241"/>
    </row>
    <row r="2474" ht="12.75">
      <c r="B2474" s="241"/>
    </row>
    <row r="2475" ht="12.75">
      <c r="B2475" s="241"/>
    </row>
    <row r="2476" ht="12.75">
      <c r="B2476" s="241"/>
    </row>
    <row r="2477" ht="12.75">
      <c r="B2477" s="241"/>
    </row>
    <row r="2478" ht="12.75">
      <c r="B2478" s="241"/>
    </row>
    <row r="2479" ht="12.75">
      <c r="B2479" s="241"/>
    </row>
    <row r="2480" ht="12.75">
      <c r="B2480" s="241"/>
    </row>
    <row r="2481" ht="12.75">
      <c r="B2481" s="241"/>
    </row>
    <row r="2482" ht="12.75">
      <c r="B2482" s="241"/>
    </row>
    <row r="2483" ht="12.75">
      <c r="B2483" s="241"/>
    </row>
    <row r="2484" ht="12.75">
      <c r="B2484" s="241"/>
    </row>
    <row r="2485" ht="12.75">
      <c r="B2485" s="241"/>
    </row>
    <row r="2486" ht="12.75">
      <c r="B2486" s="241"/>
    </row>
    <row r="2487" ht="12.75">
      <c r="B2487" s="241"/>
    </row>
    <row r="2488" ht="12.75">
      <c r="B2488" s="241"/>
    </row>
    <row r="2489" ht="12.75">
      <c r="B2489" s="241"/>
    </row>
    <row r="2490" ht="12.75">
      <c r="B2490" s="241"/>
    </row>
    <row r="2491" ht="12.75">
      <c r="B2491" s="241"/>
    </row>
    <row r="2492" ht="12.75">
      <c r="B2492" s="241"/>
    </row>
    <row r="2493" ht="12.75">
      <c r="B2493" s="241"/>
    </row>
    <row r="2494" ht="12.75">
      <c r="B2494" s="241"/>
    </row>
    <row r="2495" ht="12.75">
      <c r="B2495" s="241"/>
    </row>
    <row r="2496" ht="12.75">
      <c r="B2496" s="241"/>
    </row>
    <row r="2497" ht="12.75">
      <c r="B2497" s="241"/>
    </row>
    <row r="2498" ht="12.75">
      <c r="B2498" s="241"/>
    </row>
    <row r="2499" ht="12.75">
      <c r="B2499" s="241"/>
    </row>
    <row r="2500" ht="12.75">
      <c r="B2500" s="241"/>
    </row>
    <row r="2501" ht="12.75">
      <c r="B2501" s="241"/>
    </row>
    <row r="2502" ht="12.75">
      <c r="B2502" s="241"/>
    </row>
    <row r="2503" ht="12.75">
      <c r="B2503" s="241"/>
    </row>
    <row r="2504" ht="12.75">
      <c r="B2504" s="241"/>
    </row>
    <row r="2505" ht="12.75">
      <c r="B2505" s="241"/>
    </row>
    <row r="2506" ht="12.75">
      <c r="B2506" s="241"/>
    </row>
    <row r="2507" ht="12.75">
      <c r="B2507" s="241"/>
    </row>
    <row r="2508" ht="12.75">
      <c r="B2508" s="241"/>
    </row>
    <row r="2509" ht="12.75">
      <c r="B2509" s="241"/>
    </row>
    <row r="2510" ht="12.75">
      <c r="B2510" s="241"/>
    </row>
    <row r="2511" ht="12.75">
      <c r="B2511" s="241"/>
    </row>
    <row r="2512" ht="12.75">
      <c r="B2512" s="241"/>
    </row>
    <row r="2513" ht="12.75">
      <c r="B2513" s="241"/>
    </row>
    <row r="2514" ht="12.75">
      <c r="B2514" s="241"/>
    </row>
    <row r="2515" ht="12.75">
      <c r="B2515" s="241"/>
    </row>
    <row r="2516" ht="12.75">
      <c r="B2516" s="241"/>
    </row>
    <row r="2517" ht="12.75">
      <c r="B2517" s="241"/>
    </row>
    <row r="2518" ht="12.75">
      <c r="B2518" s="241"/>
    </row>
    <row r="2519" ht="12.75">
      <c r="B2519" s="241"/>
    </row>
    <row r="2520" ht="12.75">
      <c r="B2520" s="241"/>
    </row>
    <row r="2521" ht="12.75">
      <c r="B2521" s="241"/>
    </row>
    <row r="2522" ht="12.75">
      <c r="B2522" s="241"/>
    </row>
    <row r="2523" ht="12.75">
      <c r="B2523" s="241"/>
    </row>
    <row r="2524" ht="12.75">
      <c r="B2524" s="241"/>
    </row>
    <row r="2525" ht="12.75">
      <c r="B2525" s="241"/>
    </row>
    <row r="2526" ht="12.75">
      <c r="B2526" s="241"/>
    </row>
    <row r="2527" ht="12.75">
      <c r="B2527" s="241"/>
    </row>
    <row r="2528" ht="12.75">
      <c r="B2528" s="241"/>
    </row>
    <row r="2529" ht="12.75">
      <c r="B2529" s="241"/>
    </row>
    <row r="2530" ht="12.75">
      <c r="B2530" s="241"/>
    </row>
    <row r="2531" ht="12.75">
      <c r="B2531" s="241"/>
    </row>
    <row r="2532" ht="12.75">
      <c r="B2532" s="241"/>
    </row>
    <row r="2533" ht="12.75">
      <c r="B2533" s="241"/>
    </row>
    <row r="2534" ht="12.75">
      <c r="B2534" s="241"/>
    </row>
    <row r="2535" ht="12.75">
      <c r="B2535" s="241"/>
    </row>
    <row r="2536" ht="12.75">
      <c r="B2536" s="241"/>
    </row>
    <row r="2537" ht="12.75">
      <c r="B2537" s="241"/>
    </row>
    <row r="2538" ht="12.75">
      <c r="B2538" s="241"/>
    </row>
    <row r="2539" ht="12.75">
      <c r="B2539" s="241"/>
    </row>
    <row r="2540" ht="12.75">
      <c r="B2540" s="241"/>
    </row>
    <row r="2541" ht="12.75">
      <c r="B2541" s="241"/>
    </row>
    <row r="2542" ht="12.75">
      <c r="B2542" s="241"/>
    </row>
    <row r="2543" ht="12.75">
      <c r="B2543" s="241"/>
    </row>
    <row r="2544" ht="12.75">
      <c r="B2544" s="241"/>
    </row>
    <row r="2545" ht="12.75">
      <c r="B2545" s="241"/>
    </row>
    <row r="2546" ht="12.75">
      <c r="B2546" s="241"/>
    </row>
    <row r="2547" ht="12.75">
      <c r="B2547" s="241"/>
    </row>
    <row r="2548" ht="12.75">
      <c r="B2548" s="241"/>
    </row>
    <row r="2549" ht="12.75">
      <c r="B2549" s="241"/>
    </row>
    <row r="2550" ht="12.75">
      <c r="B2550" s="241"/>
    </row>
    <row r="2551" ht="12.75">
      <c r="B2551" s="241"/>
    </row>
    <row r="2552" ht="12.75">
      <c r="B2552" s="241"/>
    </row>
    <row r="2553" ht="12.75">
      <c r="B2553" s="241"/>
    </row>
    <row r="2554" ht="12.75">
      <c r="B2554" s="241"/>
    </row>
    <row r="2555" ht="12.75">
      <c r="B2555" s="241"/>
    </row>
    <row r="2556" ht="12.75">
      <c r="B2556" s="241"/>
    </row>
    <row r="2557" ht="12.75">
      <c r="B2557" s="241"/>
    </row>
    <row r="2558" ht="12.75">
      <c r="B2558" s="241"/>
    </row>
    <row r="2559" ht="12.75">
      <c r="B2559" s="241"/>
    </row>
    <row r="2560" ht="12.75">
      <c r="B2560" s="241"/>
    </row>
    <row r="2561" ht="12.75">
      <c r="B2561" s="241"/>
    </row>
    <row r="2562" ht="12.75">
      <c r="B2562" s="241"/>
    </row>
    <row r="2563" ht="12.75">
      <c r="B2563" s="241"/>
    </row>
    <row r="2564" ht="12.75">
      <c r="B2564" s="241"/>
    </row>
    <row r="2565" ht="12.75">
      <c r="B2565" s="241"/>
    </row>
    <row r="2566" ht="12.75">
      <c r="B2566" s="241"/>
    </row>
    <row r="2567" ht="12.75">
      <c r="B2567" s="241"/>
    </row>
    <row r="2568" ht="12.75">
      <c r="B2568" s="241"/>
    </row>
    <row r="2569" ht="12.75">
      <c r="B2569" s="241"/>
    </row>
    <row r="2570" ht="12.75">
      <c r="B2570" s="241"/>
    </row>
    <row r="2571" ht="12.75">
      <c r="B2571" s="241"/>
    </row>
    <row r="2572" ht="12.75">
      <c r="B2572" s="241"/>
    </row>
    <row r="2573" ht="12.75">
      <c r="B2573" s="241"/>
    </row>
    <row r="2574" ht="12.75">
      <c r="B2574" s="241"/>
    </row>
    <row r="2575" ht="12.75">
      <c r="B2575" s="241"/>
    </row>
    <row r="2576" ht="12.75">
      <c r="B2576" s="241"/>
    </row>
    <row r="2577" ht="12.75">
      <c r="B2577" s="241"/>
    </row>
    <row r="2578" ht="12.75">
      <c r="B2578" s="241"/>
    </row>
    <row r="2579" ht="12.75">
      <c r="B2579" s="241"/>
    </row>
    <row r="2580" ht="12.75">
      <c r="B2580" s="241"/>
    </row>
    <row r="2581" ht="12.75">
      <c r="B2581" s="241"/>
    </row>
    <row r="2582" ht="12.75">
      <c r="B2582" s="241"/>
    </row>
    <row r="2583" ht="12.75">
      <c r="B2583" s="241"/>
    </row>
    <row r="2584" ht="12.75">
      <c r="B2584" s="241"/>
    </row>
    <row r="2585" ht="12.75">
      <c r="B2585" s="241"/>
    </row>
    <row r="2586" ht="12.75">
      <c r="B2586" s="241"/>
    </row>
    <row r="2587" ht="12.75">
      <c r="B2587" s="241"/>
    </row>
    <row r="2588" ht="12.75">
      <c r="B2588" s="241"/>
    </row>
    <row r="2589" ht="12.75">
      <c r="B2589" s="241"/>
    </row>
    <row r="2590" ht="12.75">
      <c r="B2590" s="241"/>
    </row>
    <row r="2591" ht="12.75">
      <c r="B2591" s="241"/>
    </row>
    <row r="2592" ht="12.75">
      <c r="B2592" s="241"/>
    </row>
    <row r="2593" ht="12.75">
      <c r="B2593" s="241"/>
    </row>
    <row r="2594" ht="12.75">
      <c r="B2594" s="241"/>
    </row>
    <row r="2595" ht="12.75">
      <c r="B2595" s="241"/>
    </row>
    <row r="2596" ht="12.75">
      <c r="B2596" s="241"/>
    </row>
    <row r="2597" ht="12.75">
      <c r="B2597" s="241"/>
    </row>
    <row r="2598" ht="12.75">
      <c r="B2598" s="241"/>
    </row>
    <row r="2599" ht="12.75">
      <c r="B2599" s="241"/>
    </row>
    <row r="2600" ht="12.75">
      <c r="B2600" s="241"/>
    </row>
    <row r="2601" ht="12.75">
      <c r="B2601" s="241"/>
    </row>
    <row r="2602" ht="12.75">
      <c r="B2602" s="241"/>
    </row>
    <row r="2603" ht="12.75">
      <c r="B2603" s="241"/>
    </row>
    <row r="2604" ht="12.75">
      <c r="B2604" s="241"/>
    </row>
    <row r="2605" ht="12.75">
      <c r="B2605" s="241"/>
    </row>
    <row r="2606" ht="12.75">
      <c r="B2606" s="241"/>
    </row>
    <row r="2607" ht="12.75">
      <c r="B2607" s="241"/>
    </row>
    <row r="2608" ht="12.75">
      <c r="B2608" s="241"/>
    </row>
    <row r="2609" ht="12.75">
      <c r="B2609" s="241"/>
    </row>
    <row r="2610" ht="12.75">
      <c r="B2610" s="241"/>
    </row>
    <row r="2611" ht="12.75">
      <c r="B2611" s="241"/>
    </row>
    <row r="2612" ht="12.75">
      <c r="B2612" s="241"/>
    </row>
    <row r="2613" ht="12.75">
      <c r="B2613" s="241"/>
    </row>
    <row r="2614" ht="12.75">
      <c r="B2614" s="241"/>
    </row>
    <row r="2615" ht="12.75">
      <c r="B2615" s="241"/>
    </row>
    <row r="2616" ht="12.75">
      <c r="B2616" s="241"/>
    </row>
    <row r="2617" ht="12.75">
      <c r="B2617" s="241"/>
    </row>
    <row r="2618" ht="12.75">
      <c r="B2618" s="241"/>
    </row>
    <row r="2619" ht="12.75">
      <c r="B2619" s="241"/>
    </row>
    <row r="2620" ht="12.75">
      <c r="B2620" s="241"/>
    </row>
    <row r="2621" ht="12.75">
      <c r="B2621" s="241"/>
    </row>
    <row r="2622" ht="12.75">
      <c r="B2622" s="241"/>
    </row>
    <row r="2623" ht="12.75">
      <c r="B2623" s="241"/>
    </row>
    <row r="2624" ht="12.75">
      <c r="B2624" s="241"/>
    </row>
    <row r="2625" ht="12.75">
      <c r="B2625" s="241"/>
    </row>
    <row r="2626" ht="12.75">
      <c r="B2626" s="241"/>
    </row>
    <row r="2627" ht="12.75">
      <c r="B2627" s="241"/>
    </row>
    <row r="2628" ht="12.75">
      <c r="B2628" s="241"/>
    </row>
    <row r="2629" ht="12.75">
      <c r="B2629" s="241"/>
    </row>
    <row r="2630" ht="12.75">
      <c r="B2630" s="241"/>
    </row>
    <row r="2631" ht="12.75">
      <c r="B2631" s="241"/>
    </row>
    <row r="2632" ht="12.75">
      <c r="B2632" s="241"/>
    </row>
    <row r="2633" ht="12.75">
      <c r="B2633" s="241"/>
    </row>
    <row r="2634" ht="12.75">
      <c r="B2634" s="241"/>
    </row>
    <row r="2635" ht="12.75">
      <c r="B2635" s="241"/>
    </row>
    <row r="2636" ht="12.75">
      <c r="B2636" s="241"/>
    </row>
    <row r="2637" ht="12.75">
      <c r="B2637" s="241"/>
    </row>
    <row r="2638" ht="12.75">
      <c r="B2638" s="241"/>
    </row>
    <row r="2639" ht="12.75">
      <c r="B2639" s="241"/>
    </row>
    <row r="2640" ht="12.75">
      <c r="B2640" s="241"/>
    </row>
    <row r="2641" ht="12.75">
      <c r="B2641" s="241"/>
    </row>
    <row r="2642" ht="12.75">
      <c r="B2642" s="241"/>
    </row>
    <row r="2643" ht="12.75">
      <c r="B2643" s="241"/>
    </row>
    <row r="2644" ht="12.75">
      <c r="B2644" s="241"/>
    </row>
    <row r="2645" ht="12.75">
      <c r="B2645" s="241"/>
    </row>
    <row r="2646" ht="12.75">
      <c r="B2646" s="241"/>
    </row>
    <row r="2647" ht="12.75">
      <c r="B2647" s="241"/>
    </row>
    <row r="2648" ht="12.75">
      <c r="B2648" s="241"/>
    </row>
    <row r="2649" ht="12.75">
      <c r="B2649" s="241"/>
    </row>
    <row r="2650" ht="12.75">
      <c r="B2650" s="241"/>
    </row>
    <row r="2651" ht="12.75">
      <c r="B2651" s="241"/>
    </row>
    <row r="2652" ht="12.75">
      <c r="B2652" s="241"/>
    </row>
    <row r="2653" ht="12.75">
      <c r="B2653" s="241"/>
    </row>
    <row r="2654" ht="12.75">
      <c r="B2654" s="241"/>
    </row>
    <row r="2655" ht="12.75">
      <c r="B2655" s="241"/>
    </row>
    <row r="2656" ht="12.75">
      <c r="B2656" s="241"/>
    </row>
    <row r="2657" ht="12.75">
      <c r="B2657" s="241"/>
    </row>
    <row r="2658" ht="12.75">
      <c r="B2658" s="241"/>
    </row>
    <row r="2659" ht="12.75">
      <c r="B2659" s="241"/>
    </row>
    <row r="2660" ht="12.75">
      <c r="B2660" s="241"/>
    </row>
    <row r="2661" ht="12.75">
      <c r="B2661" s="241"/>
    </row>
    <row r="2662" ht="12.75">
      <c r="B2662" s="241"/>
    </row>
    <row r="2663" ht="12.75">
      <c r="B2663" s="241"/>
    </row>
    <row r="2664" ht="12.75">
      <c r="B2664" s="241"/>
    </row>
    <row r="2665" ht="12.75">
      <c r="B2665" s="241"/>
    </row>
    <row r="2666" ht="12.75">
      <c r="B2666" s="241"/>
    </row>
    <row r="2667" ht="12.75">
      <c r="B2667" s="241"/>
    </row>
    <row r="2668" ht="12.75">
      <c r="B2668" s="241"/>
    </row>
    <row r="2669" ht="12.75">
      <c r="B2669" s="241"/>
    </row>
    <row r="2670" ht="12.75">
      <c r="B2670" s="241"/>
    </row>
    <row r="2671" ht="12.75">
      <c r="B2671" s="241"/>
    </row>
    <row r="2672" ht="12.75">
      <c r="B2672" s="241"/>
    </row>
    <row r="2673" ht="12.75">
      <c r="B2673" s="241"/>
    </row>
    <row r="2674" ht="12.75">
      <c r="B2674" s="241"/>
    </row>
    <row r="2675" ht="12.75">
      <c r="B2675" s="241"/>
    </row>
    <row r="2676" ht="12.75">
      <c r="B2676" s="241"/>
    </row>
    <row r="2677" ht="12.75">
      <c r="B2677" s="241"/>
    </row>
    <row r="2678" ht="12.75">
      <c r="B2678" s="241"/>
    </row>
    <row r="2679" ht="12.75">
      <c r="B2679" s="241"/>
    </row>
    <row r="2680" ht="12.75">
      <c r="B2680" s="241"/>
    </row>
    <row r="2681" ht="12.75">
      <c r="B2681" s="241"/>
    </row>
    <row r="2682" ht="12.75">
      <c r="B2682" s="241"/>
    </row>
    <row r="2683" ht="12.75">
      <c r="B2683" s="241"/>
    </row>
    <row r="2684" ht="12.75">
      <c r="B2684" s="241"/>
    </row>
    <row r="2685" ht="12.75">
      <c r="B2685" s="241"/>
    </row>
    <row r="2686" ht="12.75">
      <c r="B2686" s="241"/>
    </row>
    <row r="2687" ht="12.75">
      <c r="B2687" s="241"/>
    </row>
    <row r="2688" ht="12.75">
      <c r="B2688" s="241"/>
    </row>
    <row r="2689" ht="12.75">
      <c r="B2689" s="241"/>
    </row>
    <row r="2690" ht="12.75">
      <c r="B2690" s="241"/>
    </row>
    <row r="2691" ht="12.75">
      <c r="B2691" s="241"/>
    </row>
    <row r="2692" ht="12.75">
      <c r="B2692" s="241"/>
    </row>
    <row r="2693" ht="12.75">
      <c r="B2693" s="241"/>
    </row>
    <row r="2694" ht="12.75">
      <c r="B2694" s="241"/>
    </row>
    <row r="2695" ht="12.75">
      <c r="B2695" s="241"/>
    </row>
    <row r="2696" ht="12.75">
      <c r="B2696" s="241"/>
    </row>
    <row r="2697" ht="12.75">
      <c r="B2697" s="241"/>
    </row>
    <row r="2698" ht="12.75">
      <c r="B2698" s="241"/>
    </row>
    <row r="2699" ht="12.75">
      <c r="B2699" s="241"/>
    </row>
    <row r="2700" ht="12.75">
      <c r="B2700" s="241"/>
    </row>
    <row r="2701" ht="12.75">
      <c r="B2701" s="241"/>
    </row>
    <row r="2702" ht="12.75">
      <c r="B2702" s="241"/>
    </row>
    <row r="2703" ht="12.75">
      <c r="B2703" s="241"/>
    </row>
    <row r="2704" ht="12.75">
      <c r="B2704" s="241"/>
    </row>
    <row r="2705" ht="12.75">
      <c r="B2705" s="241"/>
    </row>
    <row r="2706" ht="12.75">
      <c r="B2706" s="241"/>
    </row>
    <row r="2707" ht="12.75">
      <c r="B2707" s="241"/>
    </row>
    <row r="2708" ht="12.75">
      <c r="B2708" s="241"/>
    </row>
    <row r="2709" ht="12.75">
      <c r="B2709" s="241"/>
    </row>
    <row r="2710" ht="12.75">
      <c r="B2710" s="241"/>
    </row>
    <row r="2711" ht="12.75">
      <c r="B2711" s="241"/>
    </row>
    <row r="2712" ht="12.75">
      <c r="B2712" s="241"/>
    </row>
    <row r="2713" ht="12.75">
      <c r="B2713" s="241"/>
    </row>
    <row r="2714" ht="12.75">
      <c r="B2714" s="241"/>
    </row>
    <row r="2715" ht="12.75">
      <c r="B2715" s="241"/>
    </row>
    <row r="2716" ht="12.75">
      <c r="B2716" s="241"/>
    </row>
    <row r="2717" ht="12.75">
      <c r="B2717" s="241"/>
    </row>
    <row r="2718" ht="12.75">
      <c r="B2718" s="241"/>
    </row>
    <row r="2719" ht="12.75">
      <c r="B2719" s="241"/>
    </row>
    <row r="2720" ht="12.75">
      <c r="B2720" s="241"/>
    </row>
    <row r="2721" ht="12.75">
      <c r="B2721" s="241"/>
    </row>
    <row r="2722" ht="12.75">
      <c r="B2722" s="241"/>
    </row>
    <row r="2723" ht="12.75">
      <c r="B2723" s="241"/>
    </row>
    <row r="2724" ht="12.75">
      <c r="B2724" s="241"/>
    </row>
    <row r="2725" ht="12.75">
      <c r="B2725" s="241"/>
    </row>
    <row r="2726" ht="12.75">
      <c r="B2726" s="241"/>
    </row>
    <row r="2727" ht="12.75">
      <c r="B2727" s="241"/>
    </row>
    <row r="2728" ht="12.75">
      <c r="B2728" s="241"/>
    </row>
    <row r="2729" ht="12.75">
      <c r="B2729" s="241"/>
    </row>
    <row r="2730" ht="12.75">
      <c r="B2730" s="241"/>
    </row>
    <row r="2731" ht="12.75">
      <c r="B2731" s="241"/>
    </row>
    <row r="2732" ht="12.75">
      <c r="B2732" s="241"/>
    </row>
    <row r="2733" ht="12.75">
      <c r="B2733" s="241"/>
    </row>
    <row r="2734" ht="12.75">
      <c r="B2734" s="241"/>
    </row>
    <row r="2735" ht="12.75">
      <c r="B2735" s="241"/>
    </row>
    <row r="2736" ht="12.75">
      <c r="B2736" s="241"/>
    </row>
    <row r="2737" ht="12.75">
      <c r="B2737" s="241"/>
    </row>
    <row r="2738" ht="12.75">
      <c r="B2738" s="241"/>
    </row>
    <row r="2739" ht="12.75">
      <c r="B2739" s="241"/>
    </row>
    <row r="2740" ht="12.75">
      <c r="B2740" s="241"/>
    </row>
    <row r="2741" ht="12.75">
      <c r="B2741" s="241"/>
    </row>
    <row r="2742" ht="12.75">
      <c r="B2742" s="241"/>
    </row>
    <row r="2743" ht="12.75">
      <c r="B2743" s="241"/>
    </row>
    <row r="2744" ht="12.75">
      <c r="B2744" s="241"/>
    </row>
    <row r="2745" ht="12.75">
      <c r="B2745" s="241"/>
    </row>
    <row r="2746" ht="12.75">
      <c r="B2746" s="241"/>
    </row>
    <row r="2747" ht="12.75">
      <c r="B2747" s="241"/>
    </row>
    <row r="2748" ht="12.75">
      <c r="B2748" s="241"/>
    </row>
    <row r="2749" ht="12.75">
      <c r="B2749" s="241"/>
    </row>
    <row r="2750" ht="12.75">
      <c r="B2750" s="241"/>
    </row>
    <row r="2751" ht="12.75">
      <c r="B2751" s="241"/>
    </row>
    <row r="2752" ht="12.75">
      <c r="B2752" s="241"/>
    </row>
    <row r="2753" ht="12.75">
      <c r="B2753" s="241"/>
    </row>
    <row r="2754" ht="12.75">
      <c r="B2754" s="241"/>
    </row>
    <row r="2755" ht="12.75">
      <c r="B2755" s="241"/>
    </row>
    <row r="2756" ht="12.75">
      <c r="B2756" s="241"/>
    </row>
    <row r="2757" ht="12.75">
      <c r="B2757" s="241"/>
    </row>
    <row r="2758" ht="12.75">
      <c r="B2758" s="241"/>
    </row>
    <row r="2759" ht="12.75">
      <c r="B2759" s="241"/>
    </row>
    <row r="2760" ht="12.75">
      <c r="B2760" s="241"/>
    </row>
    <row r="2761" ht="12.75">
      <c r="B2761" s="241"/>
    </row>
    <row r="2762" ht="12.75">
      <c r="B2762" s="241"/>
    </row>
    <row r="2763" ht="12.75">
      <c r="B2763" s="241"/>
    </row>
    <row r="2764" ht="12.75">
      <c r="B2764" s="241"/>
    </row>
    <row r="2765" ht="12.75">
      <c r="B2765" s="241"/>
    </row>
    <row r="2766" ht="12.75">
      <c r="B2766" s="241"/>
    </row>
    <row r="2767" ht="12.75">
      <c r="B2767" s="241"/>
    </row>
    <row r="2768" ht="12.75">
      <c r="B2768" s="241"/>
    </row>
    <row r="2769" ht="12.75">
      <c r="B2769" s="241"/>
    </row>
    <row r="2770" ht="12.75">
      <c r="B2770" s="241"/>
    </row>
    <row r="2771" ht="12.75">
      <c r="B2771" s="241"/>
    </row>
    <row r="2772" ht="12.75">
      <c r="B2772" s="241"/>
    </row>
    <row r="2773" ht="12.75">
      <c r="B2773" s="241"/>
    </row>
    <row r="2774" ht="12.75">
      <c r="B2774" s="241"/>
    </row>
    <row r="2775" ht="12.75">
      <c r="B2775" s="241"/>
    </row>
    <row r="2776" ht="12.75">
      <c r="B2776" s="241"/>
    </row>
    <row r="2777" ht="12.75">
      <c r="B2777" s="241"/>
    </row>
    <row r="2778" ht="12.75">
      <c r="B2778" s="241"/>
    </row>
    <row r="2779" ht="12.75">
      <c r="B2779" s="241"/>
    </row>
    <row r="2780" ht="12.75">
      <c r="B2780" s="241"/>
    </row>
    <row r="2781" ht="12.75">
      <c r="B2781" s="241"/>
    </row>
    <row r="2782" ht="12.75">
      <c r="B2782" s="241"/>
    </row>
    <row r="2783" ht="12.75">
      <c r="B2783" s="241"/>
    </row>
    <row r="2784" ht="12.75">
      <c r="B2784" s="241"/>
    </row>
    <row r="2785" ht="12.75">
      <c r="B2785" s="241"/>
    </row>
    <row r="2786" ht="12.75">
      <c r="B2786" s="241"/>
    </row>
    <row r="2787" ht="12.75">
      <c r="B2787" s="241"/>
    </row>
    <row r="2788" ht="12.75">
      <c r="B2788" s="241"/>
    </row>
    <row r="2789" ht="12.75">
      <c r="B2789" s="241"/>
    </row>
    <row r="2790" ht="12.75">
      <c r="B2790" s="241"/>
    </row>
    <row r="2791" ht="12.75">
      <c r="B2791" s="241"/>
    </row>
    <row r="2792" ht="12.75">
      <c r="B2792" s="241"/>
    </row>
    <row r="2793" ht="12.75">
      <c r="B2793" s="241"/>
    </row>
    <row r="2794" ht="12.75">
      <c r="B2794" s="241"/>
    </row>
    <row r="2795" ht="12.75">
      <c r="B2795" s="241"/>
    </row>
    <row r="2796" ht="12.75">
      <c r="B2796" s="241"/>
    </row>
    <row r="2797" ht="12.75">
      <c r="B2797" s="241"/>
    </row>
    <row r="2798" ht="12.75">
      <c r="B2798" s="241"/>
    </row>
    <row r="2799" ht="12.75">
      <c r="B2799" s="241"/>
    </row>
    <row r="2800" ht="12.75">
      <c r="B2800" s="241"/>
    </row>
    <row r="2801" ht="12.75">
      <c r="B2801" s="241"/>
    </row>
    <row r="2802" ht="12.75">
      <c r="B2802" s="241"/>
    </row>
    <row r="2803" ht="12.75">
      <c r="B2803" s="241"/>
    </row>
    <row r="2804" ht="12.75">
      <c r="B2804" s="241"/>
    </row>
    <row r="2805" ht="12.75">
      <c r="B2805" s="241"/>
    </row>
    <row r="2806" ht="12.75">
      <c r="B2806" s="241"/>
    </row>
    <row r="2807" ht="12.75">
      <c r="B2807" s="241"/>
    </row>
    <row r="2808" ht="12.75">
      <c r="B2808" s="241"/>
    </row>
    <row r="2809" ht="12.75">
      <c r="B2809" s="241"/>
    </row>
    <row r="2810" ht="12.75">
      <c r="B2810" s="241"/>
    </row>
    <row r="2811" ht="12.75">
      <c r="B2811" s="241"/>
    </row>
    <row r="2812" ht="12.75">
      <c r="B2812" s="241"/>
    </row>
    <row r="2813" ht="12.75">
      <c r="B2813" s="241"/>
    </row>
    <row r="2814" ht="12.75">
      <c r="B2814" s="241"/>
    </row>
    <row r="2815" ht="12.75">
      <c r="B2815" s="241"/>
    </row>
    <row r="2816" ht="12.75">
      <c r="B2816" s="241"/>
    </row>
    <row r="2817" ht="12.75">
      <c r="B2817" s="241"/>
    </row>
    <row r="2818" ht="12.75">
      <c r="B2818" s="241"/>
    </row>
    <row r="2819" ht="12.75">
      <c r="B2819" s="241"/>
    </row>
    <row r="2820" ht="12.75">
      <c r="B2820" s="241"/>
    </row>
    <row r="2821" ht="12.75">
      <c r="B2821" s="241"/>
    </row>
    <row r="2822" ht="12.75">
      <c r="B2822" s="241"/>
    </row>
    <row r="2823" ht="12.75">
      <c r="B2823" s="241"/>
    </row>
    <row r="2824" ht="12.75">
      <c r="B2824" s="241"/>
    </row>
    <row r="2825" ht="12.75">
      <c r="B2825" s="241"/>
    </row>
    <row r="2826" ht="12.75">
      <c r="B2826" s="241"/>
    </row>
    <row r="2827" ht="12.75">
      <c r="B2827" s="241"/>
    </row>
    <row r="2828" ht="12.75">
      <c r="B2828" s="241"/>
    </row>
    <row r="2829" ht="12.75">
      <c r="B2829" s="241"/>
    </row>
    <row r="2830" ht="12.75">
      <c r="B2830" s="241"/>
    </row>
    <row r="2831" ht="12.75">
      <c r="B2831" s="241"/>
    </row>
    <row r="2832" ht="12.75">
      <c r="B2832" s="241"/>
    </row>
    <row r="2833" ht="12.75">
      <c r="B2833" s="241"/>
    </row>
    <row r="2834" ht="12.75">
      <c r="B2834" s="241"/>
    </row>
    <row r="2835" ht="12.75">
      <c r="B2835" s="241"/>
    </row>
    <row r="2836" ht="12.75">
      <c r="B2836" s="241"/>
    </row>
    <row r="2837" ht="12.75">
      <c r="B2837" s="241"/>
    </row>
    <row r="2838" ht="12.75">
      <c r="B2838" s="241"/>
    </row>
    <row r="2839" ht="12.75">
      <c r="B2839" s="241"/>
    </row>
    <row r="2840" ht="12.75">
      <c r="B2840" s="241"/>
    </row>
    <row r="2841" ht="12.75">
      <c r="B2841" s="241"/>
    </row>
    <row r="2842" ht="12.75">
      <c r="B2842" s="241"/>
    </row>
    <row r="2843" ht="12.75">
      <c r="B2843" s="241"/>
    </row>
    <row r="2844" ht="12.75">
      <c r="B2844" s="241"/>
    </row>
    <row r="2845" ht="12.75">
      <c r="B2845" s="241"/>
    </row>
    <row r="2846" ht="12.75">
      <c r="B2846" s="241"/>
    </row>
    <row r="2847" ht="12.75">
      <c r="B2847" s="241"/>
    </row>
    <row r="2848" ht="12.75">
      <c r="B2848" s="241"/>
    </row>
    <row r="2849" ht="12.75">
      <c r="B2849" s="241"/>
    </row>
    <row r="2850" ht="12.75">
      <c r="B2850" s="241"/>
    </row>
    <row r="2851" ht="12.75">
      <c r="B2851" s="241"/>
    </row>
    <row r="2852" ht="12.75">
      <c r="B2852" s="241"/>
    </row>
    <row r="2853" ht="12.75">
      <c r="B2853" s="241"/>
    </row>
    <row r="2854" ht="12.75">
      <c r="B2854" s="241"/>
    </row>
    <row r="2855" ht="12.75">
      <c r="B2855" s="241"/>
    </row>
    <row r="2856" ht="12.75">
      <c r="B2856" s="241"/>
    </row>
    <row r="2857" ht="12.75">
      <c r="B2857" s="241"/>
    </row>
    <row r="2858" ht="12.75">
      <c r="B2858" s="241"/>
    </row>
    <row r="2859" ht="12.75">
      <c r="B2859" s="241"/>
    </row>
    <row r="2860" ht="12.75">
      <c r="B2860" s="241"/>
    </row>
    <row r="2861" ht="12.75">
      <c r="B2861" s="241"/>
    </row>
    <row r="2862" ht="12.75">
      <c r="B2862" s="241"/>
    </row>
    <row r="2863" ht="12.75">
      <c r="B2863" s="241"/>
    </row>
    <row r="2864" ht="12.75">
      <c r="B2864" s="241"/>
    </row>
    <row r="2865" ht="12.75">
      <c r="B2865" s="241"/>
    </row>
    <row r="2866" ht="12.75">
      <c r="B2866" s="241"/>
    </row>
    <row r="2867" ht="12.75">
      <c r="B2867" s="241"/>
    </row>
    <row r="2868" ht="12.75">
      <c r="B2868" s="241"/>
    </row>
    <row r="2869" ht="12.75">
      <c r="B2869" s="241"/>
    </row>
    <row r="2870" ht="12.75">
      <c r="B2870" s="241"/>
    </row>
    <row r="2871" ht="12.75">
      <c r="B2871" s="241"/>
    </row>
    <row r="2872" ht="12.75">
      <c r="B2872" s="241"/>
    </row>
    <row r="2873" ht="12.75">
      <c r="B2873" s="241"/>
    </row>
    <row r="2874" ht="12.75">
      <c r="B2874" s="241"/>
    </row>
    <row r="2875" ht="12.75">
      <c r="B2875" s="241"/>
    </row>
    <row r="2876" ht="12.75">
      <c r="B2876" s="241"/>
    </row>
    <row r="2877" ht="12.75">
      <c r="B2877" s="241"/>
    </row>
    <row r="2878" ht="12.75">
      <c r="B2878" s="241"/>
    </row>
    <row r="2879" ht="12.75">
      <c r="B2879" s="241"/>
    </row>
    <row r="2880" ht="12.75">
      <c r="B2880" s="241"/>
    </row>
    <row r="2881" ht="12.75">
      <c r="B2881" s="241"/>
    </row>
    <row r="2882" ht="12.75">
      <c r="B2882" s="241"/>
    </row>
    <row r="2883" ht="12.75">
      <c r="B2883" s="241"/>
    </row>
    <row r="2884" ht="12.75">
      <c r="B2884" s="241"/>
    </row>
    <row r="2885" ht="12.75">
      <c r="B2885" s="241"/>
    </row>
    <row r="2886" ht="12.75">
      <c r="B2886" s="241"/>
    </row>
    <row r="2887" ht="12.75">
      <c r="B2887" s="241"/>
    </row>
    <row r="2888" ht="12.75">
      <c r="B2888" s="241"/>
    </row>
    <row r="2889" ht="12.75">
      <c r="B2889" s="241"/>
    </row>
    <row r="2890" ht="12.75">
      <c r="B2890" s="241"/>
    </row>
    <row r="2891" ht="12.75">
      <c r="B2891" s="241"/>
    </row>
    <row r="2892" ht="12.75">
      <c r="B2892" s="241"/>
    </row>
    <row r="2893" ht="12.75">
      <c r="B2893" s="241"/>
    </row>
    <row r="2894" ht="12.75">
      <c r="B2894" s="241"/>
    </row>
    <row r="2895" ht="12.75">
      <c r="B2895" s="241"/>
    </row>
    <row r="2896" ht="12.75">
      <c r="B2896" s="241"/>
    </row>
    <row r="2897" ht="12.75">
      <c r="B2897" s="241"/>
    </row>
    <row r="2898" ht="12.75">
      <c r="B2898" s="241"/>
    </row>
    <row r="2899" ht="12.75">
      <c r="B2899" s="241"/>
    </row>
    <row r="2900" ht="12.75">
      <c r="B2900" s="241"/>
    </row>
    <row r="2901" ht="12.75">
      <c r="B2901" s="241"/>
    </row>
    <row r="2902" ht="12.75">
      <c r="B2902" s="241"/>
    </row>
    <row r="2903" ht="12.75">
      <c r="B2903" s="241"/>
    </row>
    <row r="2904" ht="12.75">
      <c r="B2904" s="241"/>
    </row>
    <row r="2905" ht="12.75">
      <c r="B2905" s="241"/>
    </row>
    <row r="2906" ht="12.75">
      <c r="B2906" s="241"/>
    </row>
    <row r="2907" ht="12.75">
      <c r="B2907" s="241"/>
    </row>
    <row r="2908" ht="12.75">
      <c r="B2908" s="241"/>
    </row>
    <row r="2909" ht="12.75">
      <c r="B2909" s="241"/>
    </row>
    <row r="2910" ht="12.75">
      <c r="B2910" s="241"/>
    </row>
    <row r="2911" ht="12.75">
      <c r="B2911" s="241"/>
    </row>
    <row r="2912" ht="12.75">
      <c r="B2912" s="241"/>
    </row>
    <row r="2913" ht="12.75">
      <c r="B2913" s="241"/>
    </row>
    <row r="2914" ht="12.75">
      <c r="B2914" s="241"/>
    </row>
    <row r="2915" ht="12.75">
      <c r="B2915" s="241"/>
    </row>
    <row r="2916" ht="12.75">
      <c r="B2916" s="241"/>
    </row>
    <row r="2917" ht="12.75">
      <c r="B2917" s="241"/>
    </row>
    <row r="2918" ht="12.75">
      <c r="B2918" s="241"/>
    </row>
    <row r="2919" ht="12.75">
      <c r="B2919" s="241"/>
    </row>
    <row r="2920" ht="12.75">
      <c r="B2920" s="241"/>
    </row>
    <row r="2921" ht="12.75">
      <c r="B2921" s="241"/>
    </row>
    <row r="2922" ht="12.75">
      <c r="B2922" s="241"/>
    </row>
    <row r="2923" ht="12.75">
      <c r="B2923" s="241"/>
    </row>
    <row r="2924" ht="12.75">
      <c r="B2924" s="241"/>
    </row>
    <row r="2925" ht="12.75">
      <c r="B2925" s="241"/>
    </row>
    <row r="2926" ht="12.75">
      <c r="B2926" s="241"/>
    </row>
    <row r="2927" ht="12.75">
      <c r="B2927" s="241"/>
    </row>
    <row r="2928" ht="12.75">
      <c r="B2928" s="241"/>
    </row>
    <row r="2929" ht="12.75">
      <c r="B2929" s="241"/>
    </row>
    <row r="2930" ht="12.75">
      <c r="B2930" s="241"/>
    </row>
    <row r="2931" ht="12.75">
      <c r="B2931" s="241"/>
    </row>
    <row r="2932" ht="12.75">
      <c r="B2932" s="241"/>
    </row>
    <row r="2933" ht="12.75">
      <c r="B2933" s="241"/>
    </row>
    <row r="2934" ht="12.75">
      <c r="B2934" s="241"/>
    </row>
    <row r="2935" ht="12.75">
      <c r="B2935" s="241"/>
    </row>
    <row r="2936" ht="12.75">
      <c r="B2936" s="241"/>
    </row>
    <row r="2937" ht="12.75">
      <c r="B2937" s="241"/>
    </row>
    <row r="2938" ht="12.75">
      <c r="B2938" s="241"/>
    </row>
    <row r="2939" ht="12.75">
      <c r="B2939" s="241"/>
    </row>
    <row r="2940" ht="12.75">
      <c r="B2940" s="241"/>
    </row>
    <row r="2941" ht="12.75">
      <c r="B2941" s="241"/>
    </row>
    <row r="2942" ht="12.75">
      <c r="B2942" s="241"/>
    </row>
    <row r="2943" ht="12.75">
      <c r="B2943" s="241"/>
    </row>
    <row r="2944" ht="12.75">
      <c r="B2944" s="241"/>
    </row>
    <row r="2945" ht="12.75">
      <c r="B2945" s="241"/>
    </row>
    <row r="2946" ht="12.75">
      <c r="B2946" s="241"/>
    </row>
    <row r="2947" ht="12.75">
      <c r="B2947" s="241"/>
    </row>
    <row r="2948" ht="12.75">
      <c r="B2948" s="241"/>
    </row>
    <row r="2949" ht="12.75">
      <c r="B2949" s="241"/>
    </row>
    <row r="2950" ht="12.75">
      <c r="B2950" s="241"/>
    </row>
    <row r="2951" ht="12.75">
      <c r="B2951" s="241"/>
    </row>
    <row r="2952" ht="12.75">
      <c r="B2952" s="241"/>
    </row>
    <row r="2953" ht="12.75">
      <c r="B2953" s="241"/>
    </row>
    <row r="2954" ht="12.75">
      <c r="B2954" s="241"/>
    </row>
    <row r="2955" ht="12.75">
      <c r="B2955" s="241"/>
    </row>
    <row r="2956" ht="12.75">
      <c r="B2956" s="241"/>
    </row>
    <row r="2957" ht="12.75">
      <c r="B2957" s="241"/>
    </row>
    <row r="2958" ht="12.75">
      <c r="B2958" s="241"/>
    </row>
    <row r="2959" ht="12.75">
      <c r="B2959" s="241"/>
    </row>
    <row r="2960" ht="12.75">
      <c r="B2960" s="241"/>
    </row>
    <row r="2961" ht="12.75">
      <c r="B2961" s="241"/>
    </row>
    <row r="2962" ht="12.75">
      <c r="B2962" s="241"/>
    </row>
    <row r="2963" ht="12.75">
      <c r="B2963" s="241"/>
    </row>
    <row r="2964" ht="12.75">
      <c r="B2964" s="241"/>
    </row>
    <row r="2965" ht="12.75">
      <c r="B2965" s="241"/>
    </row>
    <row r="2966" ht="12.75">
      <c r="B2966" s="241"/>
    </row>
    <row r="2967" ht="12.75">
      <c r="B2967" s="241"/>
    </row>
    <row r="2968" ht="12.75">
      <c r="B2968" s="241"/>
    </row>
    <row r="2969" ht="12.75">
      <c r="B2969" s="241"/>
    </row>
    <row r="2970" ht="12.75">
      <c r="B2970" s="241"/>
    </row>
    <row r="2971" ht="12.75">
      <c r="B2971" s="241"/>
    </row>
    <row r="2972" ht="12.75">
      <c r="B2972" s="241"/>
    </row>
    <row r="2973" ht="12.75">
      <c r="B2973" s="241"/>
    </row>
    <row r="2974" ht="12.75">
      <c r="B2974" s="241"/>
    </row>
    <row r="2975" ht="12.75">
      <c r="B2975" s="241"/>
    </row>
    <row r="2976" ht="12.75">
      <c r="B2976" s="241"/>
    </row>
    <row r="2977" ht="12.75">
      <c r="B2977" s="241"/>
    </row>
    <row r="2978" ht="12.75">
      <c r="B2978" s="241"/>
    </row>
    <row r="2979" ht="12.75">
      <c r="B2979" s="241"/>
    </row>
    <row r="2980" ht="12.75">
      <c r="B2980" s="241"/>
    </row>
    <row r="2981" ht="12.75">
      <c r="B2981" s="241"/>
    </row>
    <row r="2982" ht="12.75">
      <c r="B2982" s="241"/>
    </row>
    <row r="2983" ht="12.75">
      <c r="B2983" s="241"/>
    </row>
    <row r="2984" ht="12.75">
      <c r="B2984" s="241"/>
    </row>
    <row r="2985" ht="12.75">
      <c r="B2985" s="241"/>
    </row>
    <row r="2986" ht="12.75">
      <c r="B2986" s="241"/>
    </row>
    <row r="2987" ht="12.75">
      <c r="B2987" s="241"/>
    </row>
    <row r="2988" ht="12.75">
      <c r="B2988" s="241"/>
    </row>
    <row r="2989" ht="12.75">
      <c r="B2989" s="241"/>
    </row>
    <row r="2990" ht="12.75">
      <c r="B2990" s="241"/>
    </row>
    <row r="2991" ht="12.75">
      <c r="B2991" s="241"/>
    </row>
    <row r="2992" ht="12.75">
      <c r="B2992" s="241"/>
    </row>
    <row r="2993" ht="12.75">
      <c r="B2993" s="241"/>
    </row>
    <row r="2994" ht="12.75">
      <c r="B2994" s="241"/>
    </row>
    <row r="2995" ht="12.75">
      <c r="B2995" s="241"/>
    </row>
    <row r="2996" ht="12.75">
      <c r="B2996" s="241"/>
    </row>
    <row r="2997" ht="12.75">
      <c r="B2997" s="241"/>
    </row>
    <row r="2998" ht="12.75">
      <c r="B2998" s="241"/>
    </row>
    <row r="2999" ht="12.75">
      <c r="B2999" s="241"/>
    </row>
    <row r="3000" ht="12.75">
      <c r="B3000" s="241"/>
    </row>
    <row r="3001" ht="12.75">
      <c r="B3001" s="241"/>
    </row>
    <row r="3002" ht="12.75">
      <c r="B3002" s="241"/>
    </row>
    <row r="3003" ht="12.75">
      <c r="B3003" s="241"/>
    </row>
    <row r="3004" ht="12.75">
      <c r="B3004" s="241"/>
    </row>
    <row r="3005" ht="12.75">
      <c r="B3005" s="241"/>
    </row>
    <row r="3006" ht="12.75">
      <c r="B3006" s="241"/>
    </row>
    <row r="3007" ht="12.75">
      <c r="B3007" s="241"/>
    </row>
    <row r="3008" ht="12.75">
      <c r="B3008" s="241"/>
    </row>
    <row r="3009" ht="12.75">
      <c r="B3009" s="241"/>
    </row>
    <row r="3010" ht="12.75">
      <c r="B3010" s="241"/>
    </row>
    <row r="3011" ht="12.75">
      <c r="B3011" s="241"/>
    </row>
    <row r="3012" ht="12.75">
      <c r="B3012" s="241"/>
    </row>
    <row r="3013" ht="12.75">
      <c r="B3013" s="241"/>
    </row>
    <row r="3014" ht="12.75">
      <c r="B3014" s="241"/>
    </row>
    <row r="3015" ht="12.75">
      <c r="B3015" s="241"/>
    </row>
    <row r="3016" ht="12.75">
      <c r="B3016" s="241"/>
    </row>
    <row r="3017" ht="12.75">
      <c r="B3017" s="241"/>
    </row>
    <row r="3018" ht="12.75">
      <c r="B3018" s="241"/>
    </row>
    <row r="3019" ht="12.75">
      <c r="B3019" s="241"/>
    </row>
    <row r="3020" ht="12.75">
      <c r="B3020" s="241"/>
    </row>
    <row r="3021" ht="12.75">
      <c r="B3021" s="241"/>
    </row>
    <row r="3022" ht="12.75">
      <c r="B3022" s="241"/>
    </row>
    <row r="3023" ht="12.75">
      <c r="B3023" s="241"/>
    </row>
    <row r="3024" ht="12.75">
      <c r="B3024" s="241"/>
    </row>
    <row r="3025" ht="12.75">
      <c r="B3025" s="241"/>
    </row>
    <row r="3026" ht="12.75">
      <c r="B3026" s="241"/>
    </row>
    <row r="3027" ht="12.75">
      <c r="B3027" s="241"/>
    </row>
    <row r="3028" ht="12.75">
      <c r="B3028" s="241"/>
    </row>
    <row r="3029" ht="12.75">
      <c r="B3029" s="241"/>
    </row>
    <row r="3030" ht="12.75">
      <c r="B3030" s="241"/>
    </row>
    <row r="3031" ht="12.75">
      <c r="B3031" s="241"/>
    </row>
    <row r="3032" ht="12.75">
      <c r="B3032" s="241"/>
    </row>
    <row r="3033" ht="12.75">
      <c r="B3033" s="241"/>
    </row>
    <row r="3034" ht="12.75">
      <c r="B3034" s="241"/>
    </row>
    <row r="3035" ht="12.75">
      <c r="B3035" s="241"/>
    </row>
    <row r="3036" ht="12.75">
      <c r="B3036" s="241"/>
    </row>
    <row r="3037" ht="12.75">
      <c r="B3037" s="241"/>
    </row>
    <row r="3038" ht="12.75">
      <c r="B3038" s="241"/>
    </row>
    <row r="3039" ht="12.75">
      <c r="B3039" s="241"/>
    </row>
    <row r="3040" ht="12.75">
      <c r="B3040" s="241"/>
    </row>
    <row r="3041" ht="12.75">
      <c r="B3041" s="241"/>
    </row>
    <row r="3042" ht="12.75">
      <c r="B3042" s="241"/>
    </row>
    <row r="3043" ht="12.75">
      <c r="B3043" s="241"/>
    </row>
    <row r="3044" ht="12.75">
      <c r="B3044" s="241"/>
    </row>
    <row r="3045" ht="12.75">
      <c r="B3045" s="241"/>
    </row>
    <row r="3046" ht="12.75">
      <c r="B3046" s="241"/>
    </row>
    <row r="3047" ht="12.75">
      <c r="B3047" s="241"/>
    </row>
    <row r="3048" ht="12.75">
      <c r="B3048" s="241"/>
    </row>
    <row r="3049" ht="12.75">
      <c r="B3049" s="241"/>
    </row>
    <row r="3050" ht="12.75">
      <c r="B3050" s="241"/>
    </row>
    <row r="3051" ht="12.75">
      <c r="B3051" s="241"/>
    </row>
    <row r="3052" ht="12.75">
      <c r="B3052" s="241"/>
    </row>
    <row r="3053" ht="12.75">
      <c r="B3053" s="241"/>
    </row>
    <row r="3054" ht="12.75">
      <c r="B3054" s="241"/>
    </row>
    <row r="3055" ht="12.75">
      <c r="B3055" s="241"/>
    </row>
    <row r="3056" ht="12.75">
      <c r="B3056" s="241"/>
    </row>
    <row r="3057" ht="12.75">
      <c r="B3057" s="241"/>
    </row>
    <row r="3058" ht="12.75">
      <c r="B3058" s="241"/>
    </row>
    <row r="3059" ht="12.75">
      <c r="B3059" s="241"/>
    </row>
    <row r="3060" ht="12.75">
      <c r="B3060" s="241"/>
    </row>
    <row r="3061" ht="12.75">
      <c r="B3061" s="241"/>
    </row>
    <row r="3062" ht="12.75">
      <c r="B3062" s="241"/>
    </row>
    <row r="3063" ht="12.75">
      <c r="B3063" s="241"/>
    </row>
    <row r="3064" ht="12.75">
      <c r="B3064" s="241"/>
    </row>
    <row r="3065" ht="12.75">
      <c r="B3065" s="241"/>
    </row>
    <row r="3066" ht="12.75">
      <c r="B3066" s="241"/>
    </row>
    <row r="3067" ht="12.75">
      <c r="B3067" s="241"/>
    </row>
    <row r="3068" ht="12.75">
      <c r="B3068" s="241"/>
    </row>
    <row r="3069" ht="12.75">
      <c r="B3069" s="241"/>
    </row>
    <row r="3070" ht="12.75">
      <c r="B3070" s="241"/>
    </row>
    <row r="3071" ht="12.75">
      <c r="B3071" s="241"/>
    </row>
    <row r="3072" ht="12.75">
      <c r="B3072" s="241"/>
    </row>
    <row r="3073" ht="12.75">
      <c r="B3073" s="241"/>
    </row>
    <row r="3074" ht="12.75">
      <c r="B3074" s="241"/>
    </row>
    <row r="3075" ht="12.75">
      <c r="B3075" s="241"/>
    </row>
    <row r="3076" ht="12.75">
      <c r="B3076" s="241"/>
    </row>
    <row r="3077" ht="12.75">
      <c r="B3077" s="241"/>
    </row>
    <row r="3078" ht="12.75">
      <c r="B3078" s="241"/>
    </row>
    <row r="3079" ht="12.75">
      <c r="B3079" s="241"/>
    </row>
    <row r="3080" ht="12.75">
      <c r="B3080" s="241"/>
    </row>
    <row r="3081" ht="12.75">
      <c r="B3081" s="241"/>
    </row>
    <row r="3082" ht="12.75">
      <c r="B3082" s="241"/>
    </row>
    <row r="3083" ht="12.75">
      <c r="B3083" s="241"/>
    </row>
    <row r="3084" ht="12.75">
      <c r="B3084" s="241"/>
    </row>
    <row r="3085" ht="12.75">
      <c r="B3085" s="241"/>
    </row>
    <row r="3086" ht="12.75">
      <c r="B3086" s="241"/>
    </row>
    <row r="3087" ht="12.75">
      <c r="B3087" s="241"/>
    </row>
    <row r="3088" ht="12.75">
      <c r="B3088" s="241"/>
    </row>
    <row r="3089" ht="12.75">
      <c r="B3089" s="241"/>
    </row>
    <row r="3090" ht="12.75">
      <c r="B3090" s="241"/>
    </row>
    <row r="3091" ht="12.75">
      <c r="B3091" s="241"/>
    </row>
    <row r="3092" ht="12.75">
      <c r="B3092" s="241"/>
    </row>
    <row r="3093" ht="12.75">
      <c r="B3093" s="241"/>
    </row>
    <row r="3094" ht="12.75">
      <c r="B3094" s="241"/>
    </row>
    <row r="3095" ht="12.75">
      <c r="B3095" s="241"/>
    </row>
    <row r="3096" ht="12.75">
      <c r="B3096" s="241"/>
    </row>
    <row r="3097" ht="12.75">
      <c r="B3097" s="241"/>
    </row>
    <row r="3098" ht="12.75">
      <c r="B3098" s="241"/>
    </row>
    <row r="3099" ht="12.75">
      <c r="B3099" s="241"/>
    </row>
    <row r="3100" ht="12.75">
      <c r="B3100" s="241"/>
    </row>
    <row r="3101" ht="12.75">
      <c r="B3101" s="241"/>
    </row>
    <row r="3102" ht="12.75">
      <c r="B3102" s="241"/>
    </row>
    <row r="3103" ht="12.75">
      <c r="B3103" s="241"/>
    </row>
    <row r="3104" ht="12.75">
      <c r="B3104" s="241"/>
    </row>
    <row r="3105" ht="12.75">
      <c r="B3105" s="241"/>
    </row>
    <row r="3106" ht="12.75">
      <c r="B3106" s="241"/>
    </row>
    <row r="3107" ht="12.75">
      <c r="B3107" s="241"/>
    </row>
    <row r="3108" ht="12.75">
      <c r="B3108" s="241"/>
    </row>
    <row r="3109" ht="12.75">
      <c r="B3109" s="241"/>
    </row>
    <row r="3110" ht="12.75">
      <c r="B3110" s="241"/>
    </row>
    <row r="3111" ht="12.75">
      <c r="B3111" s="241"/>
    </row>
    <row r="3112" ht="12.75">
      <c r="B3112" s="241"/>
    </row>
    <row r="3113" ht="12.75">
      <c r="B3113" s="241"/>
    </row>
    <row r="3114" ht="12.75">
      <c r="B3114" s="241"/>
    </row>
    <row r="3115" ht="12.75">
      <c r="B3115" s="241"/>
    </row>
    <row r="3116" ht="12.75">
      <c r="B3116" s="241"/>
    </row>
    <row r="3117" ht="12.75">
      <c r="B3117" s="241"/>
    </row>
    <row r="3118" ht="12.75">
      <c r="B3118" s="241"/>
    </row>
    <row r="3119" ht="12.75">
      <c r="B3119" s="241"/>
    </row>
    <row r="3120" ht="12.75">
      <c r="B3120" s="241"/>
    </row>
    <row r="3121" ht="12.75">
      <c r="B3121" s="241"/>
    </row>
    <row r="3122" ht="12.75">
      <c r="B3122" s="241"/>
    </row>
    <row r="3123" ht="12.75">
      <c r="B3123" s="241"/>
    </row>
    <row r="3124" ht="12.75">
      <c r="B3124" s="241"/>
    </row>
    <row r="3125" ht="12.75">
      <c r="B3125" s="241"/>
    </row>
    <row r="3126" ht="12.75">
      <c r="B3126" s="241"/>
    </row>
    <row r="3127" ht="12.75">
      <c r="B3127" s="241"/>
    </row>
    <row r="3128" ht="12.75">
      <c r="B3128" s="241"/>
    </row>
    <row r="3129" ht="12.75">
      <c r="B3129" s="241"/>
    </row>
    <row r="3130" ht="12.75">
      <c r="B3130" s="241"/>
    </row>
    <row r="3131" ht="12.75">
      <c r="B3131" s="241"/>
    </row>
    <row r="3132" ht="12.75">
      <c r="B3132" s="241"/>
    </row>
    <row r="3133" ht="12.75">
      <c r="B3133" s="241"/>
    </row>
    <row r="3134" ht="12.75">
      <c r="B3134" s="241"/>
    </row>
    <row r="3135" ht="12.75">
      <c r="B3135" s="241"/>
    </row>
    <row r="3136" ht="12.75">
      <c r="B3136" s="241"/>
    </row>
    <row r="3137" ht="12.75">
      <c r="B3137" s="241"/>
    </row>
    <row r="3138" ht="12.75">
      <c r="B3138" s="241"/>
    </row>
    <row r="3139" ht="12.75">
      <c r="B3139" s="241"/>
    </row>
    <row r="3140" ht="12.75">
      <c r="B3140" s="241"/>
    </row>
    <row r="3141" ht="12.75">
      <c r="B3141" s="241"/>
    </row>
    <row r="3142" ht="12.75">
      <c r="B3142" s="241"/>
    </row>
    <row r="3143" ht="12.75">
      <c r="B3143" s="241"/>
    </row>
    <row r="3144" ht="12.75">
      <c r="B3144" s="241"/>
    </row>
    <row r="3145" ht="12.75">
      <c r="B3145" s="241"/>
    </row>
    <row r="3146" ht="12.75">
      <c r="B3146" s="241"/>
    </row>
    <row r="3147" ht="12.75">
      <c r="B3147" s="241"/>
    </row>
    <row r="3148" ht="12.75">
      <c r="B3148" s="241"/>
    </row>
    <row r="3149" ht="12.75">
      <c r="B3149" s="241"/>
    </row>
    <row r="3150" ht="12.75">
      <c r="B3150" s="241"/>
    </row>
    <row r="3151" ht="12.75">
      <c r="B3151" s="241"/>
    </row>
    <row r="3152" ht="12.75">
      <c r="B3152" s="241"/>
    </row>
    <row r="3153" ht="12.75">
      <c r="B3153" s="241"/>
    </row>
    <row r="3154" ht="12.75">
      <c r="B3154" s="241"/>
    </row>
    <row r="3155" ht="12.75">
      <c r="B3155" s="241"/>
    </row>
    <row r="3156" ht="12.75">
      <c r="B3156" s="241"/>
    </row>
    <row r="3157" ht="12.75">
      <c r="B3157" s="241"/>
    </row>
    <row r="3158" ht="12.75">
      <c r="B3158" s="241"/>
    </row>
    <row r="3159" ht="12.75">
      <c r="B3159" s="241"/>
    </row>
    <row r="3160" ht="12.75">
      <c r="B3160" s="241"/>
    </row>
    <row r="3161" ht="12.75">
      <c r="B3161" s="241"/>
    </row>
    <row r="3162" ht="12.75">
      <c r="B3162" s="241"/>
    </row>
    <row r="3163" ht="12.75">
      <c r="B3163" s="241"/>
    </row>
    <row r="3164" ht="12.75">
      <c r="B3164" s="241"/>
    </row>
    <row r="3165" ht="12.75">
      <c r="B3165" s="241"/>
    </row>
    <row r="3166" ht="12.75">
      <c r="B3166" s="241"/>
    </row>
    <row r="3167" ht="12.75">
      <c r="B3167" s="241"/>
    </row>
    <row r="3168" ht="12.75">
      <c r="B3168" s="241"/>
    </row>
    <row r="3169" ht="12.75">
      <c r="B3169" s="241"/>
    </row>
    <row r="3170" ht="12.75">
      <c r="B3170" s="241"/>
    </row>
    <row r="3171" ht="12.75">
      <c r="B3171" s="241"/>
    </row>
    <row r="3172" ht="12.75">
      <c r="B3172" s="241"/>
    </row>
    <row r="3173" ht="12.75">
      <c r="B3173" s="241"/>
    </row>
    <row r="3174" ht="12.75">
      <c r="B3174" s="241"/>
    </row>
    <row r="3175" ht="12.75">
      <c r="B3175" s="241"/>
    </row>
    <row r="3176" ht="12.75">
      <c r="B3176" s="241"/>
    </row>
    <row r="3177" ht="12.75">
      <c r="B3177" s="241"/>
    </row>
    <row r="3178" ht="12.75">
      <c r="B3178" s="241"/>
    </row>
    <row r="3179" ht="12.75">
      <c r="B3179" s="241"/>
    </row>
    <row r="3180" ht="12.75">
      <c r="B3180" s="241"/>
    </row>
    <row r="3181" ht="12.75">
      <c r="B3181" s="241"/>
    </row>
    <row r="3182" ht="12.75">
      <c r="B3182" s="241"/>
    </row>
    <row r="3183" ht="12.75">
      <c r="B3183" s="241"/>
    </row>
    <row r="3184" ht="12.75">
      <c r="B3184" s="241"/>
    </row>
    <row r="3185" ht="12.75">
      <c r="B3185" s="241"/>
    </row>
    <row r="3186" ht="12.75">
      <c r="B3186" s="241"/>
    </row>
    <row r="3187" ht="12.75">
      <c r="B3187" s="241"/>
    </row>
    <row r="3188" ht="12.75">
      <c r="B3188" s="241"/>
    </row>
    <row r="3189" ht="12.75">
      <c r="B3189" s="241"/>
    </row>
    <row r="3190" ht="12.75">
      <c r="B3190" s="241"/>
    </row>
    <row r="3191" ht="12.75">
      <c r="B3191" s="241"/>
    </row>
    <row r="3192" ht="12.75">
      <c r="B3192" s="241"/>
    </row>
    <row r="3193" ht="12.75">
      <c r="B3193" s="241"/>
    </row>
    <row r="3194" ht="12.75">
      <c r="B3194" s="241"/>
    </row>
    <row r="3195" ht="12.75">
      <c r="B3195" s="241"/>
    </row>
    <row r="3196" ht="12.75">
      <c r="B3196" s="241"/>
    </row>
    <row r="3197" ht="12.75">
      <c r="B3197" s="241"/>
    </row>
    <row r="3198" ht="12.75">
      <c r="B3198" s="241"/>
    </row>
    <row r="3199" ht="12.75">
      <c r="B3199" s="241"/>
    </row>
    <row r="3200" ht="12.75">
      <c r="B3200" s="241"/>
    </row>
    <row r="3201" ht="12.75">
      <c r="B3201" s="241"/>
    </row>
    <row r="3202" ht="12.75">
      <c r="B3202" s="241"/>
    </row>
    <row r="3203" ht="12.75">
      <c r="B3203" s="241"/>
    </row>
    <row r="3204" ht="12.75">
      <c r="B3204" s="241"/>
    </row>
    <row r="3205" ht="12.75">
      <c r="B3205" s="241"/>
    </row>
    <row r="3206" ht="12.75">
      <c r="B3206" s="241"/>
    </row>
    <row r="3207" ht="12.75">
      <c r="B3207" s="241"/>
    </row>
    <row r="3208" ht="12.75">
      <c r="B3208" s="241"/>
    </row>
    <row r="3209" ht="12.75">
      <c r="B3209" s="241"/>
    </row>
    <row r="3210" ht="12.75">
      <c r="B3210" s="241"/>
    </row>
    <row r="3211" ht="12.75">
      <c r="B3211" s="241"/>
    </row>
    <row r="3212" ht="12.75">
      <c r="B3212" s="241"/>
    </row>
    <row r="3213" ht="12.75">
      <c r="B3213" s="241"/>
    </row>
    <row r="3214" ht="12.75">
      <c r="B3214" s="241"/>
    </row>
    <row r="3215" ht="12.75">
      <c r="B3215" s="241"/>
    </row>
    <row r="3216" ht="12.75">
      <c r="B3216" s="241"/>
    </row>
    <row r="3217" ht="12.75">
      <c r="B3217" s="241"/>
    </row>
    <row r="3218" ht="12.75">
      <c r="B3218" s="241"/>
    </row>
    <row r="3219" ht="12.75">
      <c r="B3219" s="241"/>
    </row>
    <row r="3220" ht="12.75">
      <c r="B3220" s="241"/>
    </row>
    <row r="3221" ht="12.75">
      <c r="B3221" s="241"/>
    </row>
    <row r="3222" ht="12.75">
      <c r="B3222" s="241"/>
    </row>
    <row r="3223" ht="12.75">
      <c r="B3223" s="241"/>
    </row>
    <row r="3224" ht="12.75">
      <c r="B3224" s="241"/>
    </row>
    <row r="3225" ht="12.75">
      <c r="B3225" s="241"/>
    </row>
    <row r="3226" ht="12.75">
      <c r="B3226" s="241"/>
    </row>
    <row r="3227" ht="12.75">
      <c r="B3227" s="241"/>
    </row>
    <row r="3228" ht="12.75">
      <c r="B3228" s="241"/>
    </row>
    <row r="3229" ht="12.75">
      <c r="B3229" s="241"/>
    </row>
    <row r="3230" ht="12.75">
      <c r="B3230" s="241"/>
    </row>
    <row r="3231" ht="12.75">
      <c r="B3231" s="241"/>
    </row>
    <row r="3232" ht="12.75">
      <c r="B3232" s="241"/>
    </row>
    <row r="3233" ht="12.75">
      <c r="B3233" s="241"/>
    </row>
    <row r="3234" ht="12.75">
      <c r="B3234" s="241"/>
    </row>
    <row r="3235" ht="12.75">
      <c r="B3235" s="241"/>
    </row>
    <row r="3236" ht="12.75">
      <c r="B3236" s="241"/>
    </row>
    <row r="3237" ht="12.75">
      <c r="B3237" s="241"/>
    </row>
    <row r="3238" ht="12.75">
      <c r="B3238" s="241"/>
    </row>
    <row r="3239" ht="12.75">
      <c r="B3239" s="241"/>
    </row>
    <row r="3240" ht="12.75">
      <c r="B3240" s="241"/>
    </row>
    <row r="3241" ht="12.75">
      <c r="B3241" s="241"/>
    </row>
    <row r="3242" ht="12.75">
      <c r="B3242" s="241"/>
    </row>
    <row r="3243" ht="12.75">
      <c r="B3243" s="241"/>
    </row>
    <row r="3244" ht="12.75">
      <c r="B3244" s="241"/>
    </row>
    <row r="3245" ht="12.75">
      <c r="B3245" s="241"/>
    </row>
    <row r="3246" ht="12.75">
      <c r="B3246" s="241"/>
    </row>
    <row r="3247" ht="12.75">
      <c r="B3247" s="241"/>
    </row>
    <row r="3248" ht="12.75">
      <c r="B3248" s="241"/>
    </row>
    <row r="3249" ht="12.75">
      <c r="B3249" s="241"/>
    </row>
    <row r="3250" ht="12.75">
      <c r="B3250" s="241"/>
    </row>
    <row r="3251" ht="12.75">
      <c r="B3251" s="241"/>
    </row>
    <row r="3252" ht="12.75">
      <c r="B3252" s="241"/>
    </row>
    <row r="3253" ht="12.75">
      <c r="B3253" s="241"/>
    </row>
    <row r="3254" ht="12.75">
      <c r="B3254" s="241"/>
    </row>
    <row r="3255" ht="12.75">
      <c r="B3255" s="241"/>
    </row>
    <row r="3256" ht="12.75">
      <c r="B3256" s="241"/>
    </row>
    <row r="3257" ht="12.75">
      <c r="B3257" s="241"/>
    </row>
    <row r="3258" ht="12.75">
      <c r="B3258" s="241"/>
    </row>
    <row r="3259" ht="12.75">
      <c r="B3259" s="241"/>
    </row>
    <row r="3260" ht="12.75">
      <c r="B3260" s="241"/>
    </row>
    <row r="3261" ht="12.75">
      <c r="B3261" s="241"/>
    </row>
    <row r="3262" ht="12.75">
      <c r="B3262" s="241"/>
    </row>
    <row r="3263" ht="12.75">
      <c r="B3263" s="241"/>
    </row>
    <row r="3264" ht="12.75">
      <c r="B3264" s="241"/>
    </row>
    <row r="3265" ht="12.75">
      <c r="B3265" s="241"/>
    </row>
    <row r="3266" ht="12.75">
      <c r="B3266" s="241"/>
    </row>
    <row r="3267" ht="12.75">
      <c r="B3267" s="241"/>
    </row>
    <row r="3268" ht="12.75">
      <c r="B3268" s="241"/>
    </row>
    <row r="3269" ht="12.75">
      <c r="B3269" s="241"/>
    </row>
    <row r="3270" ht="12.75">
      <c r="B3270" s="241"/>
    </row>
    <row r="3271" ht="12.75">
      <c r="B3271" s="241"/>
    </row>
    <row r="3272" ht="12.75">
      <c r="B3272" s="241"/>
    </row>
    <row r="3273" ht="12.75">
      <c r="B3273" s="241"/>
    </row>
    <row r="3274" ht="12.75">
      <c r="B3274" s="241"/>
    </row>
    <row r="3275" ht="12.75">
      <c r="B3275" s="241"/>
    </row>
    <row r="3276" ht="12.75">
      <c r="B3276" s="241"/>
    </row>
    <row r="3277" ht="12.75">
      <c r="B3277" s="241"/>
    </row>
    <row r="3278" ht="12.75">
      <c r="B3278" s="241"/>
    </row>
    <row r="3279" ht="12.75">
      <c r="B3279" s="241"/>
    </row>
    <row r="3280" ht="12.75">
      <c r="B3280" s="241"/>
    </row>
    <row r="3281" ht="12.75">
      <c r="B3281" s="241"/>
    </row>
    <row r="3282" ht="12.75">
      <c r="B3282" s="241"/>
    </row>
    <row r="3283" ht="12.75">
      <c r="B3283" s="241"/>
    </row>
    <row r="3284" ht="12.75">
      <c r="B3284" s="241"/>
    </row>
    <row r="3285" ht="12.75">
      <c r="B3285" s="241"/>
    </row>
    <row r="3286" ht="12.75">
      <c r="B3286" s="241"/>
    </row>
    <row r="3287" ht="12.75">
      <c r="B3287" s="241"/>
    </row>
    <row r="3288" ht="12.75">
      <c r="B3288" s="241"/>
    </row>
    <row r="3289" ht="12.75">
      <c r="B3289" s="241"/>
    </row>
    <row r="3290" ht="12.75">
      <c r="B3290" s="241"/>
    </row>
    <row r="3291" ht="12.75">
      <c r="B3291" s="241"/>
    </row>
    <row r="3292" ht="12.75">
      <c r="B3292" s="241"/>
    </row>
    <row r="3293" ht="12.75">
      <c r="B3293" s="241"/>
    </row>
    <row r="3294" ht="12.75">
      <c r="B3294" s="241"/>
    </row>
    <row r="3295" ht="12.75">
      <c r="B3295" s="241"/>
    </row>
    <row r="3296" ht="12.75">
      <c r="B3296" s="241"/>
    </row>
    <row r="3297" ht="12.75">
      <c r="B3297" s="241"/>
    </row>
    <row r="3298" ht="12.75">
      <c r="B3298" s="241"/>
    </row>
    <row r="3299" ht="12.75">
      <c r="B3299" s="241"/>
    </row>
    <row r="3300" ht="12.75">
      <c r="B3300" s="241"/>
    </row>
    <row r="3301" ht="12.75">
      <c r="B3301" s="241"/>
    </row>
    <row r="3302" ht="12.75">
      <c r="B3302" s="241"/>
    </row>
    <row r="3303" ht="12.75">
      <c r="B3303" s="241"/>
    </row>
    <row r="3304" ht="12.75">
      <c r="B3304" s="241"/>
    </row>
    <row r="3305" ht="12.75">
      <c r="B3305" s="241"/>
    </row>
    <row r="3306" ht="12.75">
      <c r="B3306" s="241"/>
    </row>
    <row r="3307" ht="12.75">
      <c r="B3307" s="241"/>
    </row>
    <row r="3308" ht="12.75">
      <c r="B3308" s="241"/>
    </row>
    <row r="3309" ht="12.75">
      <c r="B3309" s="241"/>
    </row>
    <row r="3310" ht="12.75">
      <c r="B3310" s="241"/>
    </row>
    <row r="3311" ht="12.75">
      <c r="B3311" s="241"/>
    </row>
    <row r="3312" ht="12.75">
      <c r="B3312" s="241"/>
    </row>
    <row r="3313" ht="12.75">
      <c r="B3313" s="241"/>
    </row>
    <row r="3314" ht="12.75">
      <c r="B3314" s="241"/>
    </row>
    <row r="3315" ht="12.75">
      <c r="B3315" s="241"/>
    </row>
    <row r="3316" ht="12.75">
      <c r="B3316" s="241"/>
    </row>
    <row r="3317" ht="12.75">
      <c r="B3317" s="241"/>
    </row>
    <row r="3318" ht="12.75">
      <c r="B3318" s="241"/>
    </row>
    <row r="3319" ht="12.75">
      <c r="B3319" s="241"/>
    </row>
    <row r="3320" ht="12.75">
      <c r="B3320" s="241"/>
    </row>
    <row r="3321" ht="12.75">
      <c r="B3321" s="241"/>
    </row>
    <row r="3322" ht="12.75">
      <c r="B3322" s="241"/>
    </row>
    <row r="3323" ht="12.75">
      <c r="B3323" s="241"/>
    </row>
    <row r="3324" ht="12.75">
      <c r="B3324" s="241"/>
    </row>
    <row r="3325" ht="12.75">
      <c r="B3325" s="241"/>
    </row>
    <row r="3326" ht="12.75">
      <c r="B3326" s="241"/>
    </row>
    <row r="3327" ht="12.75">
      <c r="B3327" s="241"/>
    </row>
    <row r="3328" ht="12.75">
      <c r="B3328" s="241"/>
    </row>
    <row r="3329" ht="12.75">
      <c r="B3329" s="241"/>
    </row>
    <row r="3330" ht="12.75">
      <c r="B3330" s="241"/>
    </row>
    <row r="3331" ht="12.75">
      <c r="B3331" s="241"/>
    </row>
    <row r="3332" ht="12.75">
      <c r="B3332" s="241"/>
    </row>
    <row r="3333" ht="12.75">
      <c r="B3333" s="241"/>
    </row>
    <row r="3334" ht="12.75">
      <c r="B3334" s="241"/>
    </row>
    <row r="3335" ht="12.75">
      <c r="B3335" s="241"/>
    </row>
    <row r="3336" ht="12.75">
      <c r="B3336" s="241"/>
    </row>
    <row r="3337" ht="12.75">
      <c r="B3337" s="241"/>
    </row>
    <row r="3338" ht="12.75">
      <c r="B3338" s="241"/>
    </row>
    <row r="3339" ht="12.75">
      <c r="B3339" s="241"/>
    </row>
    <row r="3340" ht="12.75">
      <c r="B3340" s="241"/>
    </row>
    <row r="3341" ht="12.75">
      <c r="B3341" s="241"/>
    </row>
    <row r="3342" ht="12.75">
      <c r="B3342" s="241"/>
    </row>
    <row r="3343" ht="12.75">
      <c r="B3343" s="241"/>
    </row>
    <row r="3344" ht="12.75">
      <c r="B3344" s="241"/>
    </row>
    <row r="3345" ht="12.75">
      <c r="B3345" s="241"/>
    </row>
    <row r="3346" ht="12.75">
      <c r="B3346" s="241"/>
    </row>
    <row r="3347" ht="12.75">
      <c r="B3347" s="241"/>
    </row>
    <row r="3348" ht="12.75">
      <c r="B3348" s="241"/>
    </row>
    <row r="3349" ht="12.75">
      <c r="B3349" s="241"/>
    </row>
    <row r="3350" ht="12.75">
      <c r="B3350" s="241"/>
    </row>
    <row r="3351" ht="12.75">
      <c r="B3351" s="241"/>
    </row>
    <row r="3352" ht="12.75">
      <c r="B3352" s="241"/>
    </row>
    <row r="3353" ht="12.75">
      <c r="B3353" s="241"/>
    </row>
    <row r="3354" ht="12.75">
      <c r="B3354" s="241"/>
    </row>
    <row r="3355" ht="12.75">
      <c r="B3355" s="241"/>
    </row>
    <row r="3356" ht="12.75">
      <c r="B3356" s="241"/>
    </row>
    <row r="3357" ht="12.75">
      <c r="B3357" s="241"/>
    </row>
    <row r="3358" ht="12.75">
      <c r="B3358" s="241"/>
    </row>
    <row r="3359" ht="12.75">
      <c r="B3359" s="241"/>
    </row>
    <row r="3360" ht="12.75">
      <c r="B3360" s="241"/>
    </row>
    <row r="3361" ht="12.75">
      <c r="B3361" s="241"/>
    </row>
    <row r="3362" ht="12.75">
      <c r="B3362" s="241"/>
    </row>
    <row r="3363" ht="12.75">
      <c r="B3363" s="241"/>
    </row>
    <row r="3364" ht="12.75">
      <c r="B3364" s="241"/>
    </row>
    <row r="3365" ht="12.75">
      <c r="B3365" s="241"/>
    </row>
    <row r="3366" ht="12.75">
      <c r="B3366" s="241"/>
    </row>
    <row r="3367" ht="12.75">
      <c r="B3367" s="241"/>
    </row>
    <row r="3368" ht="12.75">
      <c r="B3368" s="241"/>
    </row>
    <row r="3369" ht="12.75">
      <c r="B3369" s="241"/>
    </row>
    <row r="3370" ht="12.75">
      <c r="B3370" s="241"/>
    </row>
    <row r="3371" ht="12.75">
      <c r="B3371" s="241"/>
    </row>
    <row r="3372" ht="12.75">
      <c r="B3372" s="241"/>
    </row>
    <row r="3373" ht="12.75">
      <c r="B3373" s="241"/>
    </row>
    <row r="3374" ht="12.75">
      <c r="B3374" s="241"/>
    </row>
    <row r="3375" ht="12.75">
      <c r="B3375" s="241"/>
    </row>
    <row r="3376" ht="12.75">
      <c r="B3376" s="241"/>
    </row>
    <row r="3377" ht="12.75">
      <c r="B3377" s="241"/>
    </row>
    <row r="3378" ht="12.75">
      <c r="B3378" s="241"/>
    </row>
    <row r="3379" ht="12.75">
      <c r="B3379" s="241"/>
    </row>
    <row r="3380" ht="12.75">
      <c r="B3380" s="241"/>
    </row>
    <row r="3381" ht="12.75">
      <c r="B3381" s="241"/>
    </row>
    <row r="3382" ht="12.75">
      <c r="B3382" s="241"/>
    </row>
    <row r="3383" ht="12.75">
      <c r="B3383" s="241"/>
    </row>
    <row r="3384" ht="12.75">
      <c r="B3384" s="241"/>
    </row>
    <row r="3385" ht="12.75">
      <c r="B3385" s="241"/>
    </row>
    <row r="3386" ht="12.75">
      <c r="B3386" s="241"/>
    </row>
    <row r="3387" ht="12.75">
      <c r="B3387" s="241"/>
    </row>
    <row r="3388" ht="12.75">
      <c r="B3388" s="241"/>
    </row>
    <row r="3389" ht="12.75">
      <c r="B3389" s="241"/>
    </row>
    <row r="3390" ht="12.75">
      <c r="B3390" s="241"/>
    </row>
    <row r="3391" ht="12.75">
      <c r="B3391" s="241"/>
    </row>
    <row r="3392" ht="12.75">
      <c r="B3392" s="241"/>
    </row>
    <row r="3393" ht="12.75">
      <c r="B3393" s="241"/>
    </row>
    <row r="3394" ht="12.75">
      <c r="B3394" s="241"/>
    </row>
    <row r="3395" ht="12.75">
      <c r="B3395" s="241"/>
    </row>
    <row r="3396" ht="12.75">
      <c r="B3396" s="241"/>
    </row>
    <row r="3397" ht="12.75">
      <c r="B3397" s="241"/>
    </row>
    <row r="3398" ht="12.75">
      <c r="B3398" s="241"/>
    </row>
    <row r="3399" ht="12.75">
      <c r="B3399" s="241"/>
    </row>
    <row r="3400" ht="12.75">
      <c r="B3400" s="241"/>
    </row>
    <row r="3401" ht="12.75">
      <c r="B3401" s="241"/>
    </row>
    <row r="3402" ht="12.75">
      <c r="B3402" s="241"/>
    </row>
    <row r="3403" ht="12.75">
      <c r="B3403" s="241"/>
    </row>
    <row r="3404" ht="12.75">
      <c r="B3404" s="241"/>
    </row>
    <row r="3405" ht="12.75">
      <c r="B3405" s="241"/>
    </row>
    <row r="3406" ht="12.75">
      <c r="B3406" s="241"/>
    </row>
    <row r="3407" ht="12.75">
      <c r="B3407" s="241"/>
    </row>
    <row r="3408" ht="12.75">
      <c r="B3408" s="241"/>
    </row>
    <row r="3409" ht="12.75">
      <c r="B3409" s="241"/>
    </row>
    <row r="3410" ht="12.75">
      <c r="B3410" s="241"/>
    </row>
    <row r="3411" ht="12.75">
      <c r="B3411" s="241"/>
    </row>
    <row r="3412" ht="12.75">
      <c r="B3412" s="241"/>
    </row>
    <row r="3413" ht="12.75">
      <c r="B3413" s="241"/>
    </row>
    <row r="3414" ht="12.75">
      <c r="B3414" s="241"/>
    </row>
    <row r="3415" ht="12.75">
      <c r="B3415" s="241"/>
    </row>
    <row r="3416" ht="12.75">
      <c r="B3416" s="241"/>
    </row>
    <row r="3417" ht="12.75">
      <c r="B3417" s="241"/>
    </row>
    <row r="3418" ht="12.75">
      <c r="B3418" s="241"/>
    </row>
    <row r="3419" ht="12.75">
      <c r="B3419" s="241"/>
    </row>
    <row r="3420" ht="12.75">
      <c r="B3420" s="241"/>
    </row>
    <row r="3421" ht="12.75">
      <c r="B3421" s="241"/>
    </row>
    <row r="3422" ht="12.75">
      <c r="B3422" s="241"/>
    </row>
    <row r="3423" ht="12.75">
      <c r="B3423" s="241"/>
    </row>
    <row r="3424" ht="12.75">
      <c r="B3424" s="241"/>
    </row>
    <row r="3425" ht="12.75">
      <c r="B3425" s="241"/>
    </row>
    <row r="3426" ht="12.75">
      <c r="B3426" s="241"/>
    </row>
    <row r="3427" ht="12.75">
      <c r="B3427" s="241"/>
    </row>
    <row r="3428" ht="12.75">
      <c r="B3428" s="241"/>
    </row>
    <row r="3429" ht="12.75">
      <c r="B3429" s="241"/>
    </row>
    <row r="3430" ht="12.75">
      <c r="B3430" s="241"/>
    </row>
    <row r="3431" ht="12.75">
      <c r="B3431" s="241"/>
    </row>
    <row r="3432" ht="12.75">
      <c r="B3432" s="241"/>
    </row>
    <row r="3433" ht="12.75">
      <c r="B3433" s="241"/>
    </row>
    <row r="3434" ht="12.75">
      <c r="B3434" s="241"/>
    </row>
    <row r="3435" ht="12.75">
      <c r="B3435" s="241"/>
    </row>
    <row r="3436" ht="12.75">
      <c r="B3436" s="241"/>
    </row>
    <row r="3437" ht="12.75">
      <c r="B3437" s="241"/>
    </row>
    <row r="3438" ht="12.75">
      <c r="B3438" s="241"/>
    </row>
    <row r="3439" ht="12.75">
      <c r="B3439" s="241"/>
    </row>
    <row r="3440" ht="12.75">
      <c r="B3440" s="241"/>
    </row>
    <row r="3441" ht="12.75">
      <c r="B3441" s="241"/>
    </row>
    <row r="3442" ht="12.75">
      <c r="B3442" s="241"/>
    </row>
    <row r="3443" ht="12.75">
      <c r="B3443" s="241"/>
    </row>
    <row r="3444" ht="12.75">
      <c r="B3444" s="241"/>
    </row>
    <row r="3445" ht="12.75">
      <c r="B3445" s="241"/>
    </row>
    <row r="3446" ht="12.75">
      <c r="B3446" s="241"/>
    </row>
    <row r="3447" ht="12.75">
      <c r="B3447" s="241"/>
    </row>
    <row r="3448" ht="12.75">
      <c r="B3448" s="241"/>
    </row>
    <row r="3449" ht="12.75">
      <c r="B3449" s="241"/>
    </row>
    <row r="3450" ht="12.75">
      <c r="B3450" s="241"/>
    </row>
    <row r="3451" ht="12.75">
      <c r="B3451" s="241"/>
    </row>
    <row r="3452" ht="12.75">
      <c r="B3452" s="241"/>
    </row>
    <row r="3453" ht="12.75">
      <c r="B3453" s="241"/>
    </row>
    <row r="3454" ht="12.75">
      <c r="B3454" s="241"/>
    </row>
    <row r="3455" ht="12.75">
      <c r="B3455" s="241"/>
    </row>
    <row r="3456" ht="12.75">
      <c r="B3456" s="241"/>
    </row>
    <row r="3457" ht="12.75">
      <c r="B3457" s="241"/>
    </row>
    <row r="3458" ht="12.75">
      <c r="B3458" s="241"/>
    </row>
    <row r="3459" ht="12.75">
      <c r="B3459" s="241"/>
    </row>
    <row r="3460" ht="12.75">
      <c r="B3460" s="241"/>
    </row>
    <row r="3461" ht="12.75">
      <c r="B3461" s="241"/>
    </row>
    <row r="3462" ht="12.75">
      <c r="B3462" s="241"/>
    </row>
    <row r="3463" ht="12.75">
      <c r="B3463" s="241"/>
    </row>
    <row r="3464" ht="12.75">
      <c r="B3464" s="241"/>
    </row>
    <row r="3465" ht="12.75">
      <c r="B3465" s="241"/>
    </row>
    <row r="3466" ht="12.75">
      <c r="B3466" s="241"/>
    </row>
    <row r="3467" ht="12.75">
      <c r="B3467" s="241"/>
    </row>
    <row r="3468" ht="12.75">
      <c r="B3468" s="241"/>
    </row>
    <row r="3469" ht="12.75">
      <c r="B3469" s="241"/>
    </row>
    <row r="3470" ht="12.75">
      <c r="B3470" s="241"/>
    </row>
    <row r="3471" ht="12.75">
      <c r="B3471" s="241"/>
    </row>
    <row r="3472" ht="12.75">
      <c r="B3472" s="241"/>
    </row>
    <row r="3473" ht="12.75">
      <c r="B3473" s="241"/>
    </row>
    <row r="3474" ht="12.75">
      <c r="B3474" s="241"/>
    </row>
    <row r="3475" ht="12.75">
      <c r="B3475" s="241"/>
    </row>
    <row r="3476" ht="12.75">
      <c r="B3476" s="241"/>
    </row>
    <row r="3477" ht="12.75">
      <c r="B3477" s="241"/>
    </row>
    <row r="3478" ht="12.75">
      <c r="B3478" s="241"/>
    </row>
    <row r="3479" ht="12.75">
      <c r="B3479" s="241"/>
    </row>
    <row r="3480" ht="12.75">
      <c r="B3480" s="241"/>
    </row>
    <row r="3481" ht="12.75">
      <c r="B3481" s="241"/>
    </row>
    <row r="3482" ht="12.75">
      <c r="B3482" s="241"/>
    </row>
    <row r="3483" ht="12.75">
      <c r="B3483" s="241"/>
    </row>
    <row r="3484" ht="12.75">
      <c r="B3484" s="241"/>
    </row>
    <row r="3485" ht="12.75">
      <c r="B3485" s="241"/>
    </row>
    <row r="3486" ht="12.75">
      <c r="B3486" s="241"/>
    </row>
    <row r="3487" ht="12.75">
      <c r="B3487" s="241"/>
    </row>
    <row r="3488" ht="12.75">
      <c r="B3488" s="241"/>
    </row>
    <row r="3489" ht="12.75">
      <c r="B3489" s="241"/>
    </row>
    <row r="3490" ht="12.75">
      <c r="B3490" s="241"/>
    </row>
    <row r="3491" ht="12.75">
      <c r="B3491" s="241"/>
    </row>
    <row r="3492" ht="12.75">
      <c r="B3492" s="241"/>
    </row>
    <row r="3493" ht="12.75">
      <c r="B3493" s="241"/>
    </row>
    <row r="3494" ht="12.75">
      <c r="B3494" s="241"/>
    </row>
    <row r="3495" ht="12.75">
      <c r="B3495" s="241"/>
    </row>
    <row r="3496" ht="12.75">
      <c r="B3496" s="241"/>
    </row>
    <row r="3497" ht="12.75">
      <c r="B3497" s="241"/>
    </row>
    <row r="3498" ht="12.75">
      <c r="B3498" s="241"/>
    </row>
    <row r="3499" ht="12.75">
      <c r="B3499" s="241"/>
    </row>
    <row r="3500" ht="12.75">
      <c r="B3500" s="241"/>
    </row>
    <row r="3501" ht="12.75">
      <c r="B3501" s="241"/>
    </row>
    <row r="3502" ht="12.75">
      <c r="B3502" s="241"/>
    </row>
    <row r="3503" ht="12.75">
      <c r="B3503" s="241"/>
    </row>
    <row r="3504" ht="12.75">
      <c r="B3504" s="241"/>
    </row>
    <row r="3505" ht="12.75">
      <c r="B3505" s="241"/>
    </row>
    <row r="3506" ht="12.75">
      <c r="B3506" s="241"/>
    </row>
    <row r="3507" ht="12.75">
      <c r="B3507" s="241"/>
    </row>
    <row r="3508" ht="12.75">
      <c r="B3508" s="241"/>
    </row>
    <row r="3509" ht="12.75">
      <c r="B3509" s="241"/>
    </row>
    <row r="3510" ht="12.75">
      <c r="B3510" s="241"/>
    </row>
    <row r="3511" ht="12.75">
      <c r="B3511" s="241"/>
    </row>
    <row r="3512" ht="12.75">
      <c r="B3512" s="241"/>
    </row>
    <row r="3513" ht="12.75">
      <c r="B3513" s="241"/>
    </row>
    <row r="3514" ht="12.75">
      <c r="B3514" s="241"/>
    </row>
    <row r="3515" ht="12.75">
      <c r="B3515" s="241"/>
    </row>
    <row r="3516" ht="12.75">
      <c r="B3516" s="241"/>
    </row>
    <row r="3517" ht="12.75">
      <c r="B3517" s="241"/>
    </row>
    <row r="3518" ht="12.75">
      <c r="B3518" s="241"/>
    </row>
    <row r="3519" ht="12.75">
      <c r="B3519" s="241"/>
    </row>
    <row r="3520" ht="12.75">
      <c r="B3520" s="241"/>
    </row>
    <row r="3521" ht="12.75">
      <c r="B3521" s="241"/>
    </row>
    <row r="3522" ht="12.75">
      <c r="B3522" s="241"/>
    </row>
    <row r="3523" ht="12.75">
      <c r="B3523" s="241"/>
    </row>
    <row r="3524" ht="12.75">
      <c r="B3524" s="241"/>
    </row>
    <row r="3525" ht="12.75">
      <c r="B3525" s="241"/>
    </row>
    <row r="3526" ht="12.75">
      <c r="B3526" s="241"/>
    </row>
    <row r="3527" ht="12.75">
      <c r="B3527" s="241"/>
    </row>
    <row r="3528" ht="12.75">
      <c r="B3528" s="241"/>
    </row>
    <row r="3529" ht="12.75">
      <c r="B3529" s="241"/>
    </row>
    <row r="3530" ht="12.75">
      <c r="B3530" s="241"/>
    </row>
    <row r="3531" ht="12.75">
      <c r="B3531" s="241"/>
    </row>
    <row r="3532" ht="12.75">
      <c r="B3532" s="241"/>
    </row>
    <row r="3533" ht="12.75">
      <c r="B3533" s="241"/>
    </row>
    <row r="3534" ht="12.75">
      <c r="B3534" s="241"/>
    </row>
    <row r="3535" ht="12.75">
      <c r="B3535" s="241"/>
    </row>
    <row r="3536" ht="12.75">
      <c r="B3536" s="241"/>
    </row>
    <row r="3537" ht="12.75">
      <c r="B3537" s="241"/>
    </row>
    <row r="3538" ht="12.75">
      <c r="B3538" s="241"/>
    </row>
    <row r="3539" ht="12.75">
      <c r="B3539" s="241"/>
    </row>
    <row r="3540" ht="12.75">
      <c r="B3540" s="241"/>
    </row>
    <row r="3541" ht="12.75">
      <c r="B3541" s="241"/>
    </row>
    <row r="3542" ht="12.75">
      <c r="B3542" s="241"/>
    </row>
    <row r="3543" ht="12.75">
      <c r="B3543" s="241"/>
    </row>
    <row r="3544" ht="12.75">
      <c r="B3544" s="241"/>
    </row>
    <row r="3545" ht="12.75">
      <c r="B3545" s="241"/>
    </row>
    <row r="3546" ht="12.75">
      <c r="B3546" s="241"/>
    </row>
    <row r="3547" ht="12.75">
      <c r="B3547" s="241"/>
    </row>
    <row r="3548" ht="12.75">
      <c r="B3548" s="241"/>
    </row>
    <row r="3549" ht="12.75">
      <c r="B3549" s="241"/>
    </row>
    <row r="3550" ht="12.75">
      <c r="B3550" s="241"/>
    </row>
    <row r="3551" ht="12.75">
      <c r="B3551" s="241"/>
    </row>
    <row r="3552" ht="12.75">
      <c r="B3552" s="241"/>
    </row>
    <row r="3553" ht="12.75">
      <c r="B3553" s="241"/>
    </row>
    <row r="3554" ht="12.75">
      <c r="B3554" s="241"/>
    </row>
    <row r="3555" ht="12.75">
      <c r="B3555" s="241"/>
    </row>
    <row r="3556" ht="12.75">
      <c r="B3556" s="241"/>
    </row>
    <row r="3557" ht="12.75">
      <c r="B3557" s="241"/>
    </row>
    <row r="3558" ht="12.75">
      <c r="B3558" s="241"/>
    </row>
    <row r="3559" ht="12.75">
      <c r="B3559" s="241"/>
    </row>
    <row r="3560" ht="12.75">
      <c r="B3560" s="241"/>
    </row>
    <row r="3561" ht="12.75">
      <c r="B3561" s="241"/>
    </row>
    <row r="3562" ht="12.75">
      <c r="B3562" s="241"/>
    </row>
    <row r="3563" ht="12.75">
      <c r="B3563" s="241"/>
    </row>
    <row r="3564" ht="12.75">
      <c r="B3564" s="241"/>
    </row>
    <row r="3565" ht="12.75">
      <c r="B3565" s="241"/>
    </row>
    <row r="3566" ht="12.75">
      <c r="B3566" s="241"/>
    </row>
    <row r="3567" ht="12.75">
      <c r="B3567" s="241"/>
    </row>
    <row r="3568" ht="12.75">
      <c r="B3568" s="241"/>
    </row>
    <row r="3569" ht="12.75">
      <c r="B3569" s="241"/>
    </row>
    <row r="3570" ht="12.75">
      <c r="B3570" s="241"/>
    </row>
    <row r="3571" ht="12.75">
      <c r="B3571" s="241"/>
    </row>
    <row r="3572" ht="12.75">
      <c r="B3572" s="241"/>
    </row>
    <row r="3573" ht="12.75">
      <c r="B3573" s="241"/>
    </row>
    <row r="3574" ht="12.75">
      <c r="B3574" s="241"/>
    </row>
    <row r="3575" ht="12.75">
      <c r="B3575" s="241"/>
    </row>
    <row r="3576" ht="12.75">
      <c r="B3576" s="241"/>
    </row>
    <row r="3577" ht="12.75">
      <c r="B3577" s="241"/>
    </row>
    <row r="3578" ht="12.75">
      <c r="B3578" s="241"/>
    </row>
    <row r="3579" ht="12.75">
      <c r="B3579" s="241"/>
    </row>
    <row r="3580" ht="12.75">
      <c r="B3580" s="241"/>
    </row>
    <row r="3581" ht="12.75">
      <c r="B3581" s="241"/>
    </row>
    <row r="3582" ht="12.75">
      <c r="B3582" s="241"/>
    </row>
    <row r="3583" ht="12.75">
      <c r="B3583" s="241"/>
    </row>
    <row r="3584" ht="12.75">
      <c r="B3584" s="241"/>
    </row>
    <row r="3585" ht="12.75">
      <c r="B3585" s="241"/>
    </row>
    <row r="3586" ht="12.75">
      <c r="B3586" s="241"/>
    </row>
    <row r="3587" ht="12.75">
      <c r="B3587" s="241"/>
    </row>
    <row r="3588" ht="12.75">
      <c r="B3588" s="241"/>
    </row>
    <row r="3589" ht="12.75">
      <c r="B3589" s="241"/>
    </row>
    <row r="3590" ht="12.75">
      <c r="B3590" s="241"/>
    </row>
    <row r="3591" ht="12.75">
      <c r="B3591" s="241"/>
    </row>
    <row r="3592" ht="12.75">
      <c r="B3592" s="241"/>
    </row>
    <row r="3593" ht="12.75">
      <c r="B3593" s="241"/>
    </row>
    <row r="3594" ht="12.75">
      <c r="B3594" s="241"/>
    </row>
    <row r="3595" ht="12.75">
      <c r="B3595" s="241"/>
    </row>
    <row r="3596" ht="12.75">
      <c r="B3596" s="241"/>
    </row>
    <row r="3597" ht="12.75">
      <c r="B3597" s="241"/>
    </row>
    <row r="3598" ht="12.75">
      <c r="B3598" s="241"/>
    </row>
    <row r="3599" ht="12.75">
      <c r="B3599" s="241"/>
    </row>
    <row r="3600" ht="12.75">
      <c r="B3600" s="241"/>
    </row>
    <row r="3601" ht="12.75">
      <c r="B3601" s="241"/>
    </row>
    <row r="3602" ht="12.75">
      <c r="B3602" s="241"/>
    </row>
    <row r="3603" ht="12.75">
      <c r="B3603" s="241"/>
    </row>
    <row r="3604" ht="12.75">
      <c r="B3604" s="241"/>
    </row>
    <row r="3605" ht="12.75">
      <c r="B3605" s="241"/>
    </row>
    <row r="3606" ht="12.75">
      <c r="B3606" s="241"/>
    </row>
    <row r="3607" ht="12.75">
      <c r="B3607" s="241"/>
    </row>
    <row r="3608" ht="12.75">
      <c r="B3608" s="241"/>
    </row>
    <row r="3609" ht="12.75">
      <c r="B3609" s="241"/>
    </row>
    <row r="3610" ht="12.75">
      <c r="B3610" s="241"/>
    </row>
    <row r="3611" ht="12.75">
      <c r="B3611" s="241"/>
    </row>
    <row r="3612" ht="12.75">
      <c r="B3612" s="241"/>
    </row>
    <row r="3613" ht="12.75">
      <c r="B3613" s="241"/>
    </row>
    <row r="3614" ht="12.75">
      <c r="B3614" s="241"/>
    </row>
    <row r="3615" ht="12.75">
      <c r="B3615" s="241"/>
    </row>
    <row r="3616" ht="12.75">
      <c r="B3616" s="241"/>
    </row>
    <row r="3617" ht="12.75">
      <c r="B3617" s="241"/>
    </row>
    <row r="3618" ht="12.75">
      <c r="B3618" s="241"/>
    </row>
    <row r="3619" ht="12.75">
      <c r="B3619" s="241"/>
    </row>
    <row r="3620" ht="12.75">
      <c r="B3620" s="241"/>
    </row>
    <row r="3621" ht="12.75">
      <c r="B3621" s="241"/>
    </row>
    <row r="3622" ht="12.75">
      <c r="B3622" s="241"/>
    </row>
    <row r="3623" ht="12.75">
      <c r="B3623" s="241"/>
    </row>
    <row r="3624" ht="12.75">
      <c r="B3624" s="241"/>
    </row>
    <row r="3625" ht="12.75">
      <c r="B3625" s="241"/>
    </row>
    <row r="3626" ht="12.75">
      <c r="B3626" s="241"/>
    </row>
    <row r="3627" ht="12.75">
      <c r="B3627" s="241"/>
    </row>
    <row r="3628" ht="12.75">
      <c r="B3628" s="241"/>
    </row>
    <row r="3629" ht="12.75">
      <c r="B3629" s="241"/>
    </row>
    <row r="3630" ht="12.75">
      <c r="B3630" s="241"/>
    </row>
    <row r="3631" ht="12.75">
      <c r="B3631" s="241"/>
    </row>
    <row r="3632" ht="12.75">
      <c r="B3632" s="241"/>
    </row>
    <row r="3633" ht="12.75">
      <c r="B3633" s="241"/>
    </row>
    <row r="3634" ht="12.75">
      <c r="B3634" s="241"/>
    </row>
    <row r="3635" ht="12.75">
      <c r="B3635" s="241"/>
    </row>
    <row r="3636" ht="12.75">
      <c r="B3636" s="241"/>
    </row>
    <row r="3637" ht="12.75">
      <c r="B3637" s="241"/>
    </row>
    <row r="3638" ht="12.75">
      <c r="B3638" s="241"/>
    </row>
    <row r="3639" ht="12.75">
      <c r="B3639" s="241"/>
    </row>
    <row r="3640" ht="12.75">
      <c r="B3640" s="241"/>
    </row>
    <row r="3641" ht="12.75">
      <c r="B3641" s="241"/>
    </row>
    <row r="3642" ht="12.75">
      <c r="B3642" s="241"/>
    </row>
    <row r="3643" ht="12.75">
      <c r="B3643" s="241"/>
    </row>
    <row r="3644" ht="12.75">
      <c r="B3644" s="241"/>
    </row>
    <row r="3645" ht="12.75">
      <c r="B3645" s="241"/>
    </row>
    <row r="3646" ht="12.75">
      <c r="B3646" s="241"/>
    </row>
    <row r="3647" ht="12.75">
      <c r="B3647" s="241"/>
    </row>
    <row r="3648" ht="12.75">
      <c r="B3648" s="241"/>
    </row>
    <row r="3649" ht="12.75">
      <c r="B3649" s="241"/>
    </row>
    <row r="3650" ht="12.75">
      <c r="B3650" s="241"/>
    </row>
    <row r="3651" ht="12.75">
      <c r="B3651" s="241"/>
    </row>
    <row r="3652" ht="12.75">
      <c r="B3652" s="241"/>
    </row>
    <row r="3653" ht="12.75">
      <c r="B3653" s="241"/>
    </row>
    <row r="3654" ht="12.75">
      <c r="B3654" s="241"/>
    </row>
    <row r="3655" ht="12.75">
      <c r="B3655" s="241"/>
    </row>
    <row r="3656" ht="12.75">
      <c r="B3656" s="241"/>
    </row>
    <row r="3657" ht="12.75">
      <c r="B3657" s="241"/>
    </row>
    <row r="3658" ht="12.75">
      <c r="B3658" s="241"/>
    </row>
    <row r="3659" ht="12.75">
      <c r="B3659" s="241"/>
    </row>
    <row r="3660" ht="12.75">
      <c r="B3660" s="241"/>
    </row>
    <row r="3661" ht="12.75">
      <c r="B3661" s="241"/>
    </row>
    <row r="3662" ht="12.75">
      <c r="B3662" s="241"/>
    </row>
    <row r="3663" ht="12.75">
      <c r="B3663" s="241"/>
    </row>
    <row r="3664" ht="12.75">
      <c r="B3664" s="241"/>
    </row>
    <row r="3665" ht="12.75">
      <c r="B3665" s="241"/>
    </row>
    <row r="3666" ht="12.75">
      <c r="B3666" s="241"/>
    </row>
    <row r="3667" ht="12.75">
      <c r="B3667" s="241"/>
    </row>
    <row r="3668" ht="12.75">
      <c r="B3668" s="241"/>
    </row>
    <row r="3669" ht="12.75">
      <c r="B3669" s="241"/>
    </row>
    <row r="3670" ht="12.75">
      <c r="B3670" s="241"/>
    </row>
    <row r="3671" ht="12.75">
      <c r="B3671" s="241"/>
    </row>
    <row r="3672" ht="12.75">
      <c r="B3672" s="241"/>
    </row>
    <row r="3673" ht="12.75">
      <c r="B3673" s="241"/>
    </row>
    <row r="3674" ht="12.75">
      <c r="B3674" s="241"/>
    </row>
    <row r="3675" ht="12.75">
      <c r="B3675" s="241"/>
    </row>
    <row r="3676" ht="12.75">
      <c r="B3676" s="241"/>
    </row>
    <row r="3677" ht="12.75">
      <c r="B3677" s="241"/>
    </row>
    <row r="3678" ht="12.75">
      <c r="B3678" s="241"/>
    </row>
    <row r="3679" ht="12.75">
      <c r="B3679" s="241"/>
    </row>
    <row r="3680" ht="12.75">
      <c r="B3680" s="241"/>
    </row>
    <row r="3681" ht="12.75">
      <c r="B3681" s="241"/>
    </row>
    <row r="3682" ht="12.75">
      <c r="B3682" s="241"/>
    </row>
    <row r="3683" ht="12.75">
      <c r="B3683" s="241"/>
    </row>
    <row r="3684" ht="12.75">
      <c r="B3684" s="241"/>
    </row>
    <row r="3685" ht="12.75">
      <c r="B3685" s="241"/>
    </row>
    <row r="3686" ht="12.75">
      <c r="B3686" s="241"/>
    </row>
    <row r="3687" ht="12.75">
      <c r="B3687" s="241"/>
    </row>
    <row r="3688" ht="12.75">
      <c r="B3688" s="241"/>
    </row>
    <row r="3689" ht="12.75">
      <c r="B3689" s="241"/>
    </row>
    <row r="3690" ht="12.75">
      <c r="B3690" s="241"/>
    </row>
    <row r="3691" ht="12.75">
      <c r="B3691" s="241"/>
    </row>
    <row r="3692" ht="12.75">
      <c r="B3692" s="241"/>
    </row>
    <row r="3693" ht="12.75">
      <c r="B3693" s="241"/>
    </row>
    <row r="3694" ht="12.75">
      <c r="B3694" s="241"/>
    </row>
    <row r="3695" ht="12.75">
      <c r="B3695" s="241"/>
    </row>
    <row r="3696" ht="12.75">
      <c r="B3696" s="241"/>
    </row>
    <row r="3697" ht="12.75">
      <c r="B3697" s="241"/>
    </row>
    <row r="3698" ht="12.75">
      <c r="B3698" s="241"/>
    </row>
    <row r="3699" ht="12.75">
      <c r="B3699" s="241"/>
    </row>
    <row r="3700" ht="12.75">
      <c r="B3700" s="241"/>
    </row>
    <row r="3701" ht="12.75">
      <c r="B3701" s="241"/>
    </row>
    <row r="3702" ht="12.75">
      <c r="B3702" s="241"/>
    </row>
    <row r="3703" ht="12.75">
      <c r="B3703" s="241"/>
    </row>
    <row r="3704" ht="12.75">
      <c r="B3704" s="241"/>
    </row>
    <row r="3705" ht="12.75">
      <c r="B3705" s="241"/>
    </row>
    <row r="3706" ht="12.75">
      <c r="B3706" s="241"/>
    </row>
    <row r="3707" ht="12.75">
      <c r="B3707" s="241"/>
    </row>
    <row r="3708" ht="12.75">
      <c r="B3708" s="241"/>
    </row>
    <row r="3709" ht="12.75">
      <c r="B3709" s="241"/>
    </row>
    <row r="3710" ht="12.75">
      <c r="B3710" s="241"/>
    </row>
    <row r="3711" ht="12.75">
      <c r="B3711" s="241"/>
    </row>
    <row r="3712" ht="12.75">
      <c r="B3712" s="241"/>
    </row>
    <row r="3713" ht="12.75">
      <c r="B3713" s="241"/>
    </row>
    <row r="3714" ht="12.75">
      <c r="B3714" s="241"/>
    </row>
    <row r="3715" ht="12.75">
      <c r="B3715" s="241"/>
    </row>
    <row r="3716" ht="12.75">
      <c r="B3716" s="241"/>
    </row>
    <row r="3717" ht="12.75">
      <c r="B3717" s="241"/>
    </row>
    <row r="3718" ht="12.75">
      <c r="B3718" s="241"/>
    </row>
    <row r="3719" ht="12.75">
      <c r="B3719" s="241"/>
    </row>
    <row r="3720" ht="12.75">
      <c r="B3720" s="241"/>
    </row>
    <row r="3721" ht="12.75">
      <c r="B3721" s="241"/>
    </row>
    <row r="3722" ht="12.75">
      <c r="B3722" s="241"/>
    </row>
    <row r="3723" ht="12.75">
      <c r="B3723" s="241"/>
    </row>
    <row r="3724" ht="12.75">
      <c r="B3724" s="241"/>
    </row>
    <row r="3725" ht="12.75">
      <c r="B3725" s="241"/>
    </row>
    <row r="3726" ht="12.75">
      <c r="B3726" s="241"/>
    </row>
    <row r="3727" ht="12.75">
      <c r="B3727" s="241"/>
    </row>
    <row r="3728" ht="12.75">
      <c r="B3728" s="241"/>
    </row>
    <row r="3729" ht="12.75">
      <c r="B3729" s="241"/>
    </row>
    <row r="3730" ht="12.75">
      <c r="B3730" s="241"/>
    </row>
    <row r="3731" ht="12.75">
      <c r="B3731" s="241"/>
    </row>
    <row r="3732" ht="12.75">
      <c r="B3732" s="241"/>
    </row>
    <row r="3733" ht="12.75">
      <c r="B3733" s="241"/>
    </row>
    <row r="3734" ht="12.75">
      <c r="B3734" s="241"/>
    </row>
    <row r="3735" ht="12.75">
      <c r="B3735" s="241"/>
    </row>
    <row r="3736" ht="12.75">
      <c r="B3736" s="241"/>
    </row>
    <row r="3737" ht="12.75">
      <c r="B3737" s="241"/>
    </row>
    <row r="3738" ht="12.75">
      <c r="B3738" s="241"/>
    </row>
    <row r="3739" ht="12.75">
      <c r="B3739" s="241"/>
    </row>
    <row r="3740" ht="12.75">
      <c r="B3740" s="241"/>
    </row>
    <row r="3741" ht="12.75">
      <c r="B3741" s="241"/>
    </row>
    <row r="3742" ht="12.75">
      <c r="B3742" s="241"/>
    </row>
    <row r="3743" ht="12.75">
      <c r="B3743" s="241"/>
    </row>
    <row r="3744" ht="12.75">
      <c r="B3744" s="241"/>
    </row>
    <row r="3745" ht="12.75">
      <c r="B3745" s="241"/>
    </row>
    <row r="3746" ht="12.75">
      <c r="B3746" s="241"/>
    </row>
    <row r="3747" ht="12.75">
      <c r="B3747" s="241"/>
    </row>
    <row r="3748" ht="12.75">
      <c r="B3748" s="241"/>
    </row>
    <row r="3749" ht="12.75">
      <c r="B3749" s="241"/>
    </row>
    <row r="3750" ht="12.75">
      <c r="B3750" s="241"/>
    </row>
    <row r="3751" ht="12.75">
      <c r="B3751" s="241"/>
    </row>
    <row r="3752" ht="12.75">
      <c r="B3752" s="241"/>
    </row>
    <row r="3753" ht="12.75">
      <c r="B3753" s="241"/>
    </row>
    <row r="3754" ht="12.75">
      <c r="B3754" s="241"/>
    </row>
    <row r="3755" ht="12.75">
      <c r="B3755" s="241"/>
    </row>
    <row r="3756" ht="12.75">
      <c r="B3756" s="241"/>
    </row>
    <row r="3757" ht="12.75">
      <c r="B3757" s="241"/>
    </row>
    <row r="3758" ht="12.75">
      <c r="B3758" s="241"/>
    </row>
    <row r="3759" ht="12.75">
      <c r="B3759" s="241"/>
    </row>
    <row r="3760" ht="12.75">
      <c r="B3760" s="241"/>
    </row>
    <row r="3761" ht="12.75">
      <c r="B3761" s="241"/>
    </row>
    <row r="3762" ht="12.75">
      <c r="B3762" s="241"/>
    </row>
    <row r="3763" ht="12.75">
      <c r="B3763" s="241"/>
    </row>
    <row r="3764" ht="12.75">
      <c r="B3764" s="241"/>
    </row>
    <row r="3765" ht="12.75">
      <c r="B3765" s="241"/>
    </row>
    <row r="3766" ht="12.75">
      <c r="B3766" s="241"/>
    </row>
    <row r="3767" ht="12.75">
      <c r="B3767" s="241"/>
    </row>
    <row r="3768" ht="12.75">
      <c r="B3768" s="241"/>
    </row>
    <row r="3769" ht="12.75">
      <c r="B3769" s="241"/>
    </row>
    <row r="3770" ht="12.75">
      <c r="B3770" s="241"/>
    </row>
    <row r="3771" ht="12.75">
      <c r="B3771" s="241"/>
    </row>
    <row r="3772" ht="12.75">
      <c r="B3772" s="241"/>
    </row>
    <row r="3773" ht="12.75">
      <c r="B3773" s="241"/>
    </row>
    <row r="3774" ht="12.75">
      <c r="B3774" s="241"/>
    </row>
    <row r="3775" ht="12.75">
      <c r="B3775" s="241"/>
    </row>
    <row r="3776" ht="12.75">
      <c r="B3776" s="241"/>
    </row>
    <row r="3777" ht="12.75">
      <c r="B3777" s="241"/>
    </row>
    <row r="3778" ht="12.75">
      <c r="B3778" s="241"/>
    </row>
    <row r="3779" ht="12.75">
      <c r="B3779" s="241"/>
    </row>
    <row r="3780" ht="12.75">
      <c r="B3780" s="241"/>
    </row>
    <row r="3781" ht="12.75">
      <c r="B3781" s="241"/>
    </row>
    <row r="3782" ht="12.75">
      <c r="B3782" s="241"/>
    </row>
    <row r="3783" ht="12.75">
      <c r="B3783" s="241"/>
    </row>
    <row r="3784" ht="12.75">
      <c r="B3784" s="241"/>
    </row>
    <row r="3785" ht="12.75">
      <c r="B3785" s="241"/>
    </row>
    <row r="3786" ht="12.75">
      <c r="B3786" s="241"/>
    </row>
    <row r="3787" ht="12.75">
      <c r="B3787" s="241"/>
    </row>
    <row r="3788" ht="12.75">
      <c r="B3788" s="241"/>
    </row>
    <row r="3789" ht="12.75">
      <c r="B3789" s="241"/>
    </row>
    <row r="3790" ht="12.75">
      <c r="B3790" s="241"/>
    </row>
    <row r="3791" ht="12.75">
      <c r="B3791" s="241"/>
    </row>
    <row r="3792" ht="12.75">
      <c r="B3792" s="241"/>
    </row>
    <row r="3793" ht="12.75">
      <c r="B3793" s="241"/>
    </row>
    <row r="3794" ht="12.75">
      <c r="B3794" s="241"/>
    </row>
    <row r="3795" ht="12.75">
      <c r="B3795" s="241"/>
    </row>
    <row r="3796" ht="12.75">
      <c r="B3796" s="241"/>
    </row>
    <row r="3797" ht="12.75">
      <c r="B3797" s="241"/>
    </row>
    <row r="3798" ht="12.75">
      <c r="B3798" s="241"/>
    </row>
    <row r="3799" ht="12.75">
      <c r="B3799" s="241"/>
    </row>
    <row r="3800" ht="12.75">
      <c r="B3800" s="241"/>
    </row>
    <row r="3801" ht="12.75">
      <c r="B3801" s="241"/>
    </row>
    <row r="3802" ht="12.75">
      <c r="B3802" s="241"/>
    </row>
    <row r="3803" ht="12.75">
      <c r="B3803" s="241"/>
    </row>
    <row r="3804" ht="12.75">
      <c r="B3804" s="241"/>
    </row>
    <row r="3805" ht="12.75">
      <c r="B3805" s="241"/>
    </row>
    <row r="3806" ht="12.75">
      <c r="B3806" s="241"/>
    </row>
    <row r="3807" ht="12.75">
      <c r="B3807" s="241"/>
    </row>
    <row r="3808" ht="12.75">
      <c r="B3808" s="241"/>
    </row>
    <row r="3809" ht="12.75">
      <c r="B3809" s="241"/>
    </row>
    <row r="3810" ht="12.75">
      <c r="B3810" s="241"/>
    </row>
    <row r="3811" ht="12.75">
      <c r="B3811" s="241"/>
    </row>
    <row r="3812" ht="12.75">
      <c r="B3812" s="241"/>
    </row>
    <row r="3813" ht="12.75">
      <c r="B3813" s="241"/>
    </row>
    <row r="3814" ht="12.75">
      <c r="B3814" s="241"/>
    </row>
    <row r="3815" ht="12.75">
      <c r="B3815" s="241"/>
    </row>
    <row r="3816" ht="12.75">
      <c r="B3816" s="241"/>
    </row>
    <row r="3817" ht="12.75">
      <c r="B3817" s="241"/>
    </row>
    <row r="3818" ht="12.75">
      <c r="B3818" s="241"/>
    </row>
    <row r="3819" ht="12.75">
      <c r="B3819" s="241"/>
    </row>
    <row r="3820" ht="12.75">
      <c r="B3820" s="241"/>
    </row>
    <row r="3821" ht="12.75">
      <c r="B3821" s="241"/>
    </row>
    <row r="3822" ht="12.75">
      <c r="B3822" s="241"/>
    </row>
    <row r="3823" ht="12.75">
      <c r="B3823" s="241"/>
    </row>
    <row r="3824" ht="12.75">
      <c r="B3824" s="241"/>
    </row>
    <row r="3825" ht="12.75">
      <c r="B3825" s="241"/>
    </row>
    <row r="3826" ht="12.75">
      <c r="B3826" s="241"/>
    </row>
    <row r="3827" ht="12.75">
      <c r="B3827" s="241"/>
    </row>
    <row r="3828" ht="12.75">
      <c r="B3828" s="241"/>
    </row>
    <row r="3829" ht="12.75">
      <c r="B3829" s="241"/>
    </row>
    <row r="3830" ht="12.75">
      <c r="B3830" s="241"/>
    </row>
    <row r="3831" ht="12.75">
      <c r="B3831" s="241"/>
    </row>
    <row r="3832" ht="12.75">
      <c r="B3832" s="241"/>
    </row>
    <row r="3833" ht="12.75">
      <c r="B3833" s="241"/>
    </row>
    <row r="3834" ht="12.75">
      <c r="B3834" s="241"/>
    </row>
    <row r="3835" ht="12.75">
      <c r="B3835" s="241"/>
    </row>
    <row r="3836" ht="12.75">
      <c r="B3836" s="241"/>
    </row>
    <row r="3837" ht="12.75">
      <c r="B3837" s="241"/>
    </row>
    <row r="3838" ht="12.75">
      <c r="B3838" s="241"/>
    </row>
    <row r="3839" ht="12.75">
      <c r="B3839" s="241"/>
    </row>
    <row r="3840" ht="12.75">
      <c r="B3840" s="241"/>
    </row>
    <row r="3841" ht="12.75">
      <c r="B3841" s="241"/>
    </row>
    <row r="3842" ht="12.75">
      <c r="B3842" s="241"/>
    </row>
    <row r="3843" ht="12.75">
      <c r="B3843" s="241"/>
    </row>
    <row r="3844" ht="12.75">
      <c r="B3844" s="241"/>
    </row>
    <row r="3845" ht="12.75">
      <c r="B3845" s="241"/>
    </row>
    <row r="3846" ht="12.75">
      <c r="B3846" s="241"/>
    </row>
    <row r="3847" ht="12.75">
      <c r="B3847" s="241"/>
    </row>
    <row r="3848" ht="12.75">
      <c r="B3848" s="241"/>
    </row>
    <row r="3849" ht="12.75">
      <c r="B3849" s="241"/>
    </row>
    <row r="3850" ht="12.75">
      <c r="B3850" s="241"/>
    </row>
    <row r="3851" ht="12.75">
      <c r="B3851" s="241"/>
    </row>
    <row r="3852" ht="12.75">
      <c r="B3852" s="241"/>
    </row>
    <row r="3853" ht="12.75">
      <c r="B3853" s="241"/>
    </row>
    <row r="3854" ht="12.75">
      <c r="B3854" s="241"/>
    </row>
    <row r="3855" ht="12.75">
      <c r="B3855" s="241"/>
    </row>
    <row r="3856" ht="12.75">
      <c r="B3856" s="241"/>
    </row>
    <row r="3857" ht="12.75">
      <c r="B3857" s="241"/>
    </row>
    <row r="3858" ht="12.75">
      <c r="B3858" s="241"/>
    </row>
    <row r="3859" ht="12.75">
      <c r="B3859" s="241"/>
    </row>
    <row r="3860" ht="12.75">
      <c r="B3860" s="241"/>
    </row>
    <row r="3861" ht="12.75">
      <c r="B3861" s="241"/>
    </row>
    <row r="3862" ht="12.75">
      <c r="B3862" s="241"/>
    </row>
    <row r="3863" ht="12.75">
      <c r="B3863" s="241"/>
    </row>
    <row r="3864" ht="12.75">
      <c r="B3864" s="241"/>
    </row>
    <row r="3865" ht="12.75">
      <c r="B3865" s="241"/>
    </row>
    <row r="3866" ht="12.75">
      <c r="B3866" s="241"/>
    </row>
    <row r="3867" ht="12.75">
      <c r="B3867" s="241"/>
    </row>
    <row r="3868" ht="12.75">
      <c r="B3868" s="241"/>
    </row>
    <row r="3869" ht="12.75">
      <c r="B3869" s="241"/>
    </row>
    <row r="3870" ht="12.75">
      <c r="B3870" s="241"/>
    </row>
    <row r="3871" ht="12.75">
      <c r="B3871" s="241"/>
    </row>
    <row r="3872" ht="12.75">
      <c r="B3872" s="241"/>
    </row>
    <row r="3873" ht="12.75">
      <c r="B3873" s="241"/>
    </row>
    <row r="3874" ht="12.75">
      <c r="B3874" s="241"/>
    </row>
    <row r="3875" ht="12.75">
      <c r="B3875" s="241"/>
    </row>
    <row r="3876" ht="12.75">
      <c r="B3876" s="241"/>
    </row>
    <row r="3877" ht="12.75">
      <c r="B3877" s="241"/>
    </row>
    <row r="3878" ht="12.75">
      <c r="B3878" s="241"/>
    </row>
    <row r="3879" ht="12.75">
      <c r="B3879" s="241"/>
    </row>
    <row r="3880" ht="12.75">
      <c r="B3880" s="241"/>
    </row>
    <row r="3881" ht="12.75">
      <c r="B3881" s="241"/>
    </row>
    <row r="3882" ht="12.75">
      <c r="B3882" s="241"/>
    </row>
    <row r="3883" ht="12.75">
      <c r="B3883" s="241"/>
    </row>
    <row r="3884" ht="12.75">
      <c r="B3884" s="241"/>
    </row>
    <row r="3885" ht="12.75">
      <c r="B3885" s="241"/>
    </row>
    <row r="3886" ht="12.75">
      <c r="B3886" s="241"/>
    </row>
    <row r="3887" ht="12.75">
      <c r="B3887" s="241"/>
    </row>
    <row r="3888" ht="12.75">
      <c r="B3888" s="241"/>
    </row>
    <row r="3889" ht="12.75">
      <c r="B3889" s="241"/>
    </row>
    <row r="3890" ht="12.75">
      <c r="B3890" s="241"/>
    </row>
    <row r="3891" ht="12.75">
      <c r="B3891" s="241"/>
    </row>
    <row r="3892" ht="12.75">
      <c r="B3892" s="241"/>
    </row>
    <row r="3893" ht="12.75">
      <c r="B3893" s="241"/>
    </row>
    <row r="3894" ht="12.75">
      <c r="B3894" s="241"/>
    </row>
    <row r="3895" ht="12.75">
      <c r="B3895" s="241"/>
    </row>
    <row r="3896" ht="12.75">
      <c r="B3896" s="241"/>
    </row>
    <row r="3897" ht="12.75">
      <c r="B3897" s="241"/>
    </row>
    <row r="3898" ht="12.75">
      <c r="B3898" s="241"/>
    </row>
    <row r="3899" ht="12.75">
      <c r="B3899" s="241"/>
    </row>
    <row r="3900" ht="12.75">
      <c r="B3900" s="241"/>
    </row>
    <row r="3901" ht="12.75">
      <c r="B3901" s="241"/>
    </row>
    <row r="3902" ht="12.75">
      <c r="B3902" s="241"/>
    </row>
    <row r="3903" ht="12.75">
      <c r="B3903" s="241"/>
    </row>
    <row r="3904" ht="12.75">
      <c r="B3904" s="241"/>
    </row>
    <row r="3905" ht="12.75">
      <c r="B3905" s="241"/>
    </row>
    <row r="3906" ht="12.75">
      <c r="B3906" s="241"/>
    </row>
    <row r="3907" ht="12.75">
      <c r="B3907" s="241"/>
    </row>
    <row r="3908" ht="12.75">
      <c r="B3908" s="241"/>
    </row>
    <row r="3909" ht="12.75">
      <c r="B3909" s="241"/>
    </row>
    <row r="3910" ht="12.75">
      <c r="B3910" s="241"/>
    </row>
    <row r="3911" ht="12.75">
      <c r="B3911" s="241"/>
    </row>
    <row r="3912" ht="12.75">
      <c r="B3912" s="241"/>
    </row>
    <row r="3913" ht="12.75">
      <c r="B3913" s="241"/>
    </row>
    <row r="3914" ht="12.75">
      <c r="B3914" s="241"/>
    </row>
    <row r="3915" ht="12.75">
      <c r="B3915" s="241"/>
    </row>
    <row r="3916" ht="12.75">
      <c r="B3916" s="241"/>
    </row>
    <row r="3917" ht="12.75">
      <c r="B3917" s="241"/>
    </row>
    <row r="3918" ht="12.75">
      <c r="B3918" s="241"/>
    </row>
    <row r="3919" ht="12.75">
      <c r="B3919" s="241"/>
    </row>
    <row r="3920" ht="12.75">
      <c r="B3920" s="241"/>
    </row>
    <row r="3921" ht="12.75">
      <c r="B3921" s="241"/>
    </row>
    <row r="3922" ht="12.75">
      <c r="B3922" s="241"/>
    </row>
    <row r="3923" ht="12.75">
      <c r="B3923" s="241"/>
    </row>
    <row r="3924" ht="12.75">
      <c r="B3924" s="241"/>
    </row>
    <row r="3925" ht="12.75">
      <c r="B3925" s="241"/>
    </row>
    <row r="3926" ht="12.75">
      <c r="B3926" s="241"/>
    </row>
    <row r="3927" ht="12.75">
      <c r="B3927" s="241"/>
    </row>
    <row r="3928" ht="12.75">
      <c r="B3928" s="241"/>
    </row>
    <row r="3929" ht="12.75">
      <c r="B3929" s="241"/>
    </row>
    <row r="3930" ht="12.75">
      <c r="B3930" s="241"/>
    </row>
    <row r="3931" ht="12.75">
      <c r="B3931" s="241"/>
    </row>
    <row r="3932" ht="12.75">
      <c r="B3932" s="241"/>
    </row>
    <row r="3933" ht="12.75">
      <c r="B3933" s="241"/>
    </row>
    <row r="3934" ht="12.75">
      <c r="B3934" s="241"/>
    </row>
    <row r="3935" ht="12.75">
      <c r="B3935" s="241"/>
    </row>
    <row r="3936" ht="12.75">
      <c r="B3936" s="241"/>
    </row>
    <row r="3937" ht="12.75">
      <c r="B3937" s="241"/>
    </row>
    <row r="3938" ht="12.75">
      <c r="B3938" s="241"/>
    </row>
    <row r="3939" ht="12.75">
      <c r="B3939" s="241"/>
    </row>
    <row r="3940" ht="12.75">
      <c r="B3940" s="241"/>
    </row>
    <row r="3941" ht="12.75">
      <c r="B3941" s="241"/>
    </row>
    <row r="3942" ht="12.75">
      <c r="B3942" s="241"/>
    </row>
    <row r="3943" ht="12.75">
      <c r="B3943" s="241"/>
    </row>
    <row r="3944" ht="12.75">
      <c r="B3944" s="241"/>
    </row>
    <row r="3945" ht="12.75">
      <c r="B3945" s="241"/>
    </row>
    <row r="3946" ht="12.75">
      <c r="B3946" s="241"/>
    </row>
    <row r="3947" ht="12.75">
      <c r="B3947" s="241"/>
    </row>
    <row r="3948" ht="12.75">
      <c r="B3948" s="241"/>
    </row>
    <row r="3949" ht="12.75">
      <c r="B3949" s="241"/>
    </row>
    <row r="3950" ht="12.75">
      <c r="B3950" s="241"/>
    </row>
    <row r="3951" ht="12.75">
      <c r="B3951" s="241"/>
    </row>
    <row r="3952" ht="12.75">
      <c r="B3952" s="241"/>
    </row>
    <row r="3953" ht="12.75">
      <c r="B3953" s="241"/>
    </row>
    <row r="3954" ht="12.75">
      <c r="B3954" s="241"/>
    </row>
    <row r="3955" ht="12.75">
      <c r="B3955" s="241"/>
    </row>
    <row r="3956" ht="12.75">
      <c r="B3956" s="241"/>
    </row>
    <row r="3957" ht="12.75">
      <c r="B3957" s="241"/>
    </row>
    <row r="3958" ht="12.75">
      <c r="B3958" s="241"/>
    </row>
    <row r="3959" ht="12.75">
      <c r="B3959" s="241"/>
    </row>
    <row r="3960" ht="12.75">
      <c r="B3960" s="241"/>
    </row>
    <row r="3961" ht="12.75">
      <c r="B3961" s="241"/>
    </row>
    <row r="3962" ht="12.75">
      <c r="B3962" s="241"/>
    </row>
    <row r="3963" ht="12.75">
      <c r="B3963" s="241"/>
    </row>
    <row r="3964" ht="12.75">
      <c r="B3964" s="241"/>
    </row>
    <row r="3965" ht="12.75">
      <c r="B3965" s="241"/>
    </row>
    <row r="3966" ht="12.75">
      <c r="B3966" s="241"/>
    </row>
    <row r="3967" ht="12.75">
      <c r="B3967" s="241"/>
    </row>
    <row r="3968" ht="12.75">
      <c r="B3968" s="241"/>
    </row>
    <row r="3969" ht="12.75">
      <c r="B3969" s="241"/>
    </row>
    <row r="3970" ht="12.75">
      <c r="B3970" s="241"/>
    </row>
    <row r="3971" ht="12.75">
      <c r="B3971" s="241"/>
    </row>
    <row r="3972" ht="12.75">
      <c r="B3972" s="241"/>
    </row>
    <row r="3973" ht="12.75">
      <c r="B3973" s="241"/>
    </row>
    <row r="3974" ht="12.75">
      <c r="B3974" s="241"/>
    </row>
    <row r="3975" ht="12.75">
      <c r="B3975" s="241"/>
    </row>
    <row r="3976" ht="12.75">
      <c r="B3976" s="241"/>
    </row>
    <row r="3977" ht="12.75">
      <c r="B3977" s="241"/>
    </row>
    <row r="3978" ht="12.75">
      <c r="B3978" s="241"/>
    </row>
    <row r="3979" ht="12.75">
      <c r="B3979" s="241"/>
    </row>
    <row r="3980" ht="12.75">
      <c r="B3980" s="241"/>
    </row>
    <row r="3981" ht="12.75">
      <c r="B3981" s="241"/>
    </row>
    <row r="3982" ht="12.75">
      <c r="B3982" s="241"/>
    </row>
    <row r="3983" ht="12.75">
      <c r="B3983" s="241"/>
    </row>
    <row r="3984" ht="12.75">
      <c r="B3984" s="241"/>
    </row>
    <row r="3985" ht="12.75">
      <c r="B3985" s="241"/>
    </row>
    <row r="3986" ht="12.75">
      <c r="B3986" s="241"/>
    </row>
    <row r="3987" ht="12.75">
      <c r="B3987" s="241"/>
    </row>
    <row r="3988" ht="12.75">
      <c r="B3988" s="241"/>
    </row>
    <row r="3989" ht="12.75">
      <c r="B3989" s="241"/>
    </row>
    <row r="3990" ht="12.75">
      <c r="B3990" s="241"/>
    </row>
    <row r="3991" ht="12.75">
      <c r="B3991" s="241"/>
    </row>
    <row r="3992" ht="12.75">
      <c r="B3992" s="241"/>
    </row>
    <row r="3993" ht="12.75">
      <c r="B3993" s="241"/>
    </row>
    <row r="3994" ht="12.75">
      <c r="B3994" s="241"/>
    </row>
    <row r="3995" ht="12.75">
      <c r="B3995" s="241"/>
    </row>
    <row r="3996" ht="12.75">
      <c r="B3996" s="241"/>
    </row>
    <row r="3997" ht="12.75">
      <c r="B3997" s="241"/>
    </row>
    <row r="3998" ht="12.75">
      <c r="B3998" s="241"/>
    </row>
    <row r="3999" ht="12.75">
      <c r="B3999" s="241"/>
    </row>
    <row r="4000" ht="12.75">
      <c r="B4000" s="241"/>
    </row>
    <row r="4001" ht="12.75">
      <c r="B4001" s="241"/>
    </row>
    <row r="4002" ht="12.75">
      <c r="B4002" s="241"/>
    </row>
    <row r="4003" ht="12.75">
      <c r="B4003" s="241"/>
    </row>
    <row r="4004" ht="12.75">
      <c r="B4004" s="241"/>
    </row>
    <row r="4005" ht="12.75">
      <c r="B4005" s="241"/>
    </row>
    <row r="4006" ht="12.75">
      <c r="B4006" s="241"/>
    </row>
    <row r="4007" ht="12.75">
      <c r="B4007" s="241"/>
    </row>
    <row r="4008" ht="12.75">
      <c r="B4008" s="241"/>
    </row>
    <row r="4009" ht="12.75">
      <c r="B4009" s="241"/>
    </row>
    <row r="4010" ht="12.75">
      <c r="B4010" s="241"/>
    </row>
    <row r="4011" ht="12.75">
      <c r="B4011" s="241"/>
    </row>
    <row r="4012" ht="12.75">
      <c r="B4012" s="241"/>
    </row>
    <row r="4013" ht="12.75">
      <c r="B4013" s="241"/>
    </row>
    <row r="4014" ht="12.75">
      <c r="B4014" s="241"/>
    </row>
    <row r="4015" ht="12.75">
      <c r="B4015" s="241"/>
    </row>
    <row r="4016" ht="12.75">
      <c r="B4016" s="241"/>
    </row>
    <row r="4017" ht="12.75">
      <c r="B4017" s="241"/>
    </row>
    <row r="4018" ht="12.75">
      <c r="B4018" s="241"/>
    </row>
    <row r="4019" ht="12.75">
      <c r="B4019" s="241"/>
    </row>
    <row r="4020" ht="12.75">
      <c r="B4020" s="241"/>
    </row>
    <row r="4021" ht="12.75">
      <c r="B4021" s="241"/>
    </row>
    <row r="4022" ht="12.75">
      <c r="B4022" s="241"/>
    </row>
    <row r="4023" ht="12.75">
      <c r="B4023" s="241"/>
    </row>
    <row r="4024" ht="12.75">
      <c r="B4024" s="241"/>
    </row>
    <row r="4025" ht="12.75">
      <c r="B4025" s="241"/>
    </row>
    <row r="4026" ht="12.75">
      <c r="B4026" s="241"/>
    </row>
    <row r="4027" ht="12.75">
      <c r="B4027" s="241"/>
    </row>
    <row r="4028" ht="12.75">
      <c r="B4028" s="241"/>
    </row>
    <row r="4029" ht="12.75">
      <c r="B4029" s="241"/>
    </row>
    <row r="4030" ht="12.75">
      <c r="B4030" s="241"/>
    </row>
    <row r="4031" ht="12.75">
      <c r="B4031" s="241"/>
    </row>
    <row r="4032" ht="12.75">
      <c r="B4032" s="241"/>
    </row>
    <row r="4033" ht="12.75">
      <c r="B4033" s="241"/>
    </row>
    <row r="4034" ht="12.75">
      <c r="B4034" s="241"/>
    </row>
    <row r="4035" ht="12.75">
      <c r="B4035" s="241"/>
    </row>
    <row r="4036" ht="12.75">
      <c r="B4036" s="241"/>
    </row>
    <row r="4037" ht="12.75">
      <c r="B4037" s="241"/>
    </row>
    <row r="4038" ht="12.75">
      <c r="B4038" s="241"/>
    </row>
    <row r="4039" ht="12.75">
      <c r="B4039" s="241"/>
    </row>
    <row r="4040" ht="12.75">
      <c r="B4040" s="241"/>
    </row>
    <row r="4041" ht="12.75">
      <c r="B4041" s="241"/>
    </row>
    <row r="4042" ht="12.75">
      <c r="B4042" s="241"/>
    </row>
    <row r="4043" ht="12.75">
      <c r="B4043" s="241"/>
    </row>
    <row r="4044" ht="12.75">
      <c r="B4044" s="241"/>
    </row>
    <row r="4045" ht="12.75">
      <c r="B4045" s="241"/>
    </row>
    <row r="4046" ht="12.75">
      <c r="B4046" s="241"/>
    </row>
    <row r="4047" ht="12.75">
      <c r="B4047" s="241"/>
    </row>
    <row r="4048" ht="12.75">
      <c r="B4048" s="241"/>
    </row>
    <row r="4049" ht="12.75">
      <c r="B4049" s="241"/>
    </row>
    <row r="4050" ht="12.75">
      <c r="B4050" s="241"/>
    </row>
    <row r="4051" ht="12.75">
      <c r="B4051" s="241"/>
    </row>
    <row r="4052" ht="12.75">
      <c r="B4052" s="241"/>
    </row>
    <row r="4053" ht="12.75">
      <c r="B4053" s="241"/>
    </row>
    <row r="4054" ht="12.75">
      <c r="B4054" s="241"/>
    </row>
    <row r="4055" ht="12.75">
      <c r="B4055" s="241"/>
    </row>
    <row r="4056" ht="12.75">
      <c r="B4056" s="241"/>
    </row>
    <row r="4057" ht="12.75">
      <c r="B4057" s="241"/>
    </row>
    <row r="4058" ht="12.75">
      <c r="B4058" s="241"/>
    </row>
    <row r="4059" ht="12.75">
      <c r="B4059" s="241"/>
    </row>
    <row r="4060" ht="12.75">
      <c r="B4060" s="241"/>
    </row>
    <row r="4061" ht="12.75">
      <c r="B4061" s="241"/>
    </row>
    <row r="4062" ht="12.75">
      <c r="B4062" s="241"/>
    </row>
    <row r="4063" ht="12.75">
      <c r="B4063" s="241"/>
    </row>
    <row r="4064" ht="12.75">
      <c r="B4064" s="241"/>
    </row>
    <row r="4065" ht="12.75">
      <c r="B4065" s="241"/>
    </row>
    <row r="4066" ht="12.75">
      <c r="B4066" s="241"/>
    </row>
    <row r="4067" ht="12.75">
      <c r="B4067" s="241"/>
    </row>
    <row r="4068" ht="12.75">
      <c r="B4068" s="241"/>
    </row>
    <row r="4069" ht="12.75">
      <c r="B4069" s="241"/>
    </row>
    <row r="4070" ht="12.75">
      <c r="B4070" s="241"/>
    </row>
    <row r="4071" ht="12.75">
      <c r="B4071" s="241"/>
    </row>
    <row r="4072" ht="12.75">
      <c r="B4072" s="241"/>
    </row>
    <row r="4073" ht="12.75">
      <c r="B4073" s="241"/>
    </row>
    <row r="4074" ht="12.75">
      <c r="B4074" s="241"/>
    </row>
    <row r="4075" ht="12.75">
      <c r="B4075" s="241"/>
    </row>
    <row r="4076" ht="12.75">
      <c r="B4076" s="241"/>
    </row>
    <row r="4077" ht="12.75">
      <c r="B4077" s="241"/>
    </row>
    <row r="4078" ht="12.75">
      <c r="B4078" s="241"/>
    </row>
    <row r="4079" ht="12.75">
      <c r="B4079" s="241"/>
    </row>
    <row r="4080" ht="12.75">
      <c r="B4080" s="241"/>
    </row>
    <row r="4081" ht="12.75">
      <c r="B4081" s="241"/>
    </row>
    <row r="4082" ht="12.75">
      <c r="B4082" s="241"/>
    </row>
    <row r="4083" ht="12.75">
      <c r="B4083" s="241"/>
    </row>
    <row r="4084" ht="12.75">
      <c r="B4084" s="241"/>
    </row>
    <row r="4085" ht="12.75">
      <c r="B4085" s="241"/>
    </row>
    <row r="4086" ht="12.75">
      <c r="B4086" s="241"/>
    </row>
    <row r="4087" ht="12.75">
      <c r="B4087" s="241"/>
    </row>
    <row r="4088" ht="12.75">
      <c r="B4088" s="241"/>
    </row>
    <row r="4089" ht="12.75">
      <c r="B4089" s="241"/>
    </row>
    <row r="4090" ht="12.75">
      <c r="B4090" s="241"/>
    </row>
    <row r="4091" ht="12.75">
      <c r="B4091" s="241"/>
    </row>
    <row r="4092" ht="12.75">
      <c r="B4092" s="241"/>
    </row>
    <row r="4093" ht="12.75">
      <c r="B4093" s="241"/>
    </row>
    <row r="4094" ht="12.75">
      <c r="B4094" s="241"/>
    </row>
    <row r="4095" ht="12.75">
      <c r="B4095" s="241"/>
    </row>
    <row r="4096" ht="12.75">
      <c r="B4096" s="241"/>
    </row>
    <row r="4097" ht="12.75">
      <c r="B4097" s="241"/>
    </row>
    <row r="4098" ht="12.75">
      <c r="B4098" s="241"/>
    </row>
    <row r="4099" ht="12.75">
      <c r="B4099" s="241"/>
    </row>
    <row r="4100" ht="12.75">
      <c r="B4100" s="241"/>
    </row>
    <row r="4101" ht="12.75">
      <c r="B4101" s="241"/>
    </row>
    <row r="4102" ht="12.75">
      <c r="B4102" s="241"/>
    </row>
    <row r="4103" ht="12.75">
      <c r="B4103" s="241"/>
    </row>
    <row r="4104" ht="12.75">
      <c r="B4104" s="241"/>
    </row>
    <row r="4105" ht="12.75">
      <c r="B4105" s="241"/>
    </row>
    <row r="4106" ht="12.75">
      <c r="B4106" s="241"/>
    </row>
    <row r="4107" ht="12.75">
      <c r="B4107" s="241"/>
    </row>
    <row r="4108" ht="12.75">
      <c r="B4108" s="241"/>
    </row>
    <row r="4109" ht="12.75">
      <c r="B4109" s="241"/>
    </row>
    <row r="4110" ht="12.75">
      <c r="B4110" s="241"/>
    </row>
    <row r="4111" ht="12.75">
      <c r="B4111" s="241"/>
    </row>
    <row r="4112" ht="12.75">
      <c r="B4112" s="241"/>
    </row>
    <row r="4113" ht="12.75">
      <c r="B4113" s="241"/>
    </row>
    <row r="4114" ht="12.75">
      <c r="B4114" s="241"/>
    </row>
    <row r="4115" ht="12.75">
      <c r="B4115" s="241"/>
    </row>
    <row r="4116" ht="12.75">
      <c r="B4116" s="241"/>
    </row>
    <row r="4117" ht="12.75">
      <c r="B4117" s="241"/>
    </row>
    <row r="4118" ht="12.75">
      <c r="B4118" s="241"/>
    </row>
    <row r="4119" ht="12.75">
      <c r="B4119" s="241"/>
    </row>
    <row r="4120" ht="12.75">
      <c r="B4120" s="241"/>
    </row>
    <row r="4121" ht="12.75">
      <c r="B4121" s="241"/>
    </row>
    <row r="4122" ht="12.75">
      <c r="B4122" s="241"/>
    </row>
    <row r="4123" ht="12.75">
      <c r="B4123" s="241"/>
    </row>
    <row r="4124" ht="12.75">
      <c r="B4124" s="241"/>
    </row>
    <row r="4125" ht="12.75">
      <c r="B4125" s="241"/>
    </row>
    <row r="4126" ht="12.75">
      <c r="B4126" s="241"/>
    </row>
    <row r="4127" ht="12.75">
      <c r="B4127" s="241"/>
    </row>
    <row r="4128" ht="12.75">
      <c r="B4128" s="241"/>
    </row>
    <row r="4129" ht="12.75">
      <c r="B4129" s="241"/>
    </row>
    <row r="4130" ht="12.75">
      <c r="B4130" s="241"/>
    </row>
    <row r="4131" ht="12.75">
      <c r="B4131" s="241"/>
    </row>
    <row r="4132" ht="12.75">
      <c r="B4132" s="241"/>
    </row>
    <row r="4133" ht="12.75">
      <c r="B4133" s="241"/>
    </row>
    <row r="4134" ht="12.75">
      <c r="B4134" s="241"/>
    </row>
    <row r="4135" ht="12.75">
      <c r="B4135" s="241"/>
    </row>
    <row r="4136" ht="12.75">
      <c r="B4136" s="241"/>
    </row>
    <row r="4137" ht="12.75">
      <c r="B4137" s="241"/>
    </row>
    <row r="4138" ht="12.75">
      <c r="B4138" s="241"/>
    </row>
    <row r="4139" ht="12.75">
      <c r="B4139" s="241"/>
    </row>
    <row r="4140" ht="12.75">
      <c r="B4140" s="241"/>
    </row>
    <row r="4141" ht="12.75">
      <c r="B4141" s="241"/>
    </row>
    <row r="4142" ht="12.75">
      <c r="B4142" s="241"/>
    </row>
    <row r="4143" ht="12.75">
      <c r="B4143" s="241"/>
    </row>
    <row r="4144" ht="12.75">
      <c r="B4144" s="241"/>
    </row>
    <row r="4145" ht="12.75">
      <c r="B4145" s="241"/>
    </row>
    <row r="4146" ht="12.75">
      <c r="B4146" s="241"/>
    </row>
    <row r="4147" ht="12.75">
      <c r="B4147" s="241"/>
    </row>
    <row r="4148" ht="12.75">
      <c r="B4148" s="241"/>
    </row>
    <row r="4149" ht="12.75">
      <c r="B4149" s="241"/>
    </row>
    <row r="4150" ht="12.75">
      <c r="B4150" s="241"/>
    </row>
    <row r="4151" ht="12.75">
      <c r="B4151" s="241"/>
    </row>
    <row r="4152" ht="12.75">
      <c r="B4152" s="241"/>
    </row>
    <row r="4153" ht="12.75">
      <c r="B4153" s="241"/>
    </row>
    <row r="4154" ht="12.75">
      <c r="B4154" s="241"/>
    </row>
    <row r="4155" ht="12.75">
      <c r="B4155" s="241"/>
    </row>
    <row r="4156" ht="12.75">
      <c r="B4156" s="241"/>
    </row>
    <row r="4157" ht="12.75">
      <c r="B4157" s="241"/>
    </row>
    <row r="4158" ht="12.75">
      <c r="B4158" s="241"/>
    </row>
    <row r="4159" ht="12.75">
      <c r="B4159" s="241"/>
    </row>
    <row r="4160" ht="12.75">
      <c r="B4160" s="241"/>
    </row>
    <row r="4161" ht="12.75">
      <c r="B4161" s="241"/>
    </row>
    <row r="4162" ht="12.75">
      <c r="B4162" s="241"/>
    </row>
    <row r="4163" ht="12.75">
      <c r="B4163" s="241"/>
    </row>
    <row r="4164" ht="12.75">
      <c r="B4164" s="241"/>
    </row>
    <row r="4165" ht="12.75">
      <c r="B4165" s="241"/>
    </row>
    <row r="4166" ht="12.75">
      <c r="B4166" s="241"/>
    </row>
    <row r="4167" ht="12.75">
      <c r="B4167" s="241"/>
    </row>
    <row r="4168" ht="12.75">
      <c r="B4168" s="241"/>
    </row>
    <row r="4169" ht="12.75">
      <c r="B4169" s="241"/>
    </row>
    <row r="4170" ht="12.75">
      <c r="B4170" s="241"/>
    </row>
    <row r="4171" ht="12.75">
      <c r="B4171" s="241"/>
    </row>
    <row r="4172" ht="12.75">
      <c r="B4172" s="241"/>
    </row>
    <row r="4173" ht="12.75">
      <c r="B4173" s="241"/>
    </row>
    <row r="4174" ht="12.75">
      <c r="B4174" s="241"/>
    </row>
    <row r="4175" ht="12.75">
      <c r="B4175" s="241"/>
    </row>
    <row r="4176" ht="12.75">
      <c r="B4176" s="241"/>
    </row>
    <row r="4177" ht="12.75">
      <c r="B4177" s="241"/>
    </row>
    <row r="4178" ht="12.75">
      <c r="B4178" s="241"/>
    </row>
    <row r="4179" ht="12.75">
      <c r="B4179" s="241"/>
    </row>
    <row r="4180" ht="12.75">
      <c r="B4180" s="241"/>
    </row>
    <row r="4181" ht="12.75">
      <c r="B4181" s="241"/>
    </row>
    <row r="4182" ht="12.75">
      <c r="B4182" s="241"/>
    </row>
    <row r="4183" ht="12.75">
      <c r="B4183" s="241"/>
    </row>
    <row r="4184" ht="12.75">
      <c r="B4184" s="241"/>
    </row>
    <row r="4185" ht="12.75">
      <c r="B4185" s="241"/>
    </row>
    <row r="4186" ht="12.75">
      <c r="B4186" s="241"/>
    </row>
    <row r="4187" ht="12.75">
      <c r="B4187" s="241"/>
    </row>
    <row r="4188" ht="12.75">
      <c r="B4188" s="241"/>
    </row>
    <row r="4189" ht="12.75">
      <c r="B4189" s="241"/>
    </row>
    <row r="4190" ht="12.75">
      <c r="B4190" s="241"/>
    </row>
    <row r="4191" ht="12.75">
      <c r="B4191" s="241"/>
    </row>
    <row r="4192" ht="12.75">
      <c r="B4192" s="241"/>
    </row>
    <row r="4193" ht="12.75">
      <c r="B4193" s="241"/>
    </row>
    <row r="4194" ht="12.75">
      <c r="B4194" s="241"/>
    </row>
    <row r="4195" ht="12.75">
      <c r="B4195" s="241"/>
    </row>
    <row r="4196" ht="12.75">
      <c r="B4196" s="241"/>
    </row>
    <row r="4197" ht="12.75">
      <c r="B4197" s="241"/>
    </row>
    <row r="4198" ht="12.75">
      <c r="B4198" s="241"/>
    </row>
    <row r="4199" ht="12.75">
      <c r="B4199" s="241"/>
    </row>
    <row r="4200" ht="12.75">
      <c r="B4200" s="241"/>
    </row>
    <row r="4201" ht="12.75">
      <c r="B4201" s="241"/>
    </row>
    <row r="4202" ht="12.75">
      <c r="B4202" s="241"/>
    </row>
    <row r="4203" ht="12.75">
      <c r="B4203" s="241"/>
    </row>
    <row r="4204" ht="12.75">
      <c r="B4204" s="241"/>
    </row>
    <row r="4205" ht="12.75">
      <c r="B4205" s="241"/>
    </row>
    <row r="4206" ht="12.75">
      <c r="B4206" s="241"/>
    </row>
    <row r="4207" ht="12.75">
      <c r="B4207" s="241"/>
    </row>
    <row r="4208" ht="12.75">
      <c r="B4208" s="241"/>
    </row>
    <row r="4209" ht="12.75">
      <c r="B4209" s="241"/>
    </row>
    <row r="4210" ht="12.75">
      <c r="B4210" s="241"/>
    </row>
    <row r="4211" ht="12.75">
      <c r="B4211" s="241"/>
    </row>
    <row r="4212" ht="12.75">
      <c r="B4212" s="241"/>
    </row>
    <row r="4213" ht="12.75">
      <c r="B4213" s="241"/>
    </row>
    <row r="4214" ht="12.75">
      <c r="B4214" s="241"/>
    </row>
    <row r="4215" ht="12.75">
      <c r="B4215" s="241"/>
    </row>
    <row r="4216" ht="12.75">
      <c r="B4216" s="241"/>
    </row>
    <row r="4217" ht="12.75">
      <c r="B4217" s="241"/>
    </row>
    <row r="4218" ht="12.75">
      <c r="B4218" s="241"/>
    </row>
    <row r="4219" ht="12.75">
      <c r="B4219" s="241"/>
    </row>
    <row r="4220" ht="12.75">
      <c r="B4220" s="241"/>
    </row>
    <row r="4221" ht="12.75">
      <c r="B4221" s="241"/>
    </row>
    <row r="4222" ht="12.75">
      <c r="B4222" s="241"/>
    </row>
    <row r="4223" ht="12.75">
      <c r="B4223" s="241"/>
    </row>
    <row r="4224" ht="12.75">
      <c r="B4224" s="241"/>
    </row>
    <row r="4225" ht="12.75">
      <c r="B4225" s="241"/>
    </row>
    <row r="4226" ht="12.75">
      <c r="B4226" s="241"/>
    </row>
    <row r="4227" ht="12.75">
      <c r="B4227" s="241"/>
    </row>
    <row r="4228" ht="12.75">
      <c r="B4228" s="241"/>
    </row>
    <row r="4229" ht="12.75">
      <c r="B4229" s="241"/>
    </row>
    <row r="4230" ht="12.75">
      <c r="B4230" s="241"/>
    </row>
    <row r="4231" ht="12.75">
      <c r="B4231" s="241"/>
    </row>
    <row r="4232" ht="12.75">
      <c r="B4232" s="241"/>
    </row>
    <row r="4233" ht="12.75">
      <c r="B4233" s="241"/>
    </row>
    <row r="4234" ht="12.75">
      <c r="B4234" s="241"/>
    </row>
    <row r="4235" ht="12.75">
      <c r="B4235" s="241"/>
    </row>
    <row r="4236" ht="12.75">
      <c r="B4236" s="241"/>
    </row>
    <row r="4237" ht="12.75">
      <c r="B4237" s="241"/>
    </row>
    <row r="4238" ht="12.75">
      <c r="B4238" s="241"/>
    </row>
    <row r="4239" ht="12.75">
      <c r="B4239" s="241"/>
    </row>
    <row r="4240" ht="12.75">
      <c r="B4240" s="241"/>
    </row>
    <row r="4241" ht="12.75">
      <c r="B4241" s="241"/>
    </row>
    <row r="4242" ht="12.75">
      <c r="B4242" s="241"/>
    </row>
    <row r="4243" ht="12.75">
      <c r="B4243" s="241"/>
    </row>
    <row r="4244" ht="12.75">
      <c r="B4244" s="241"/>
    </row>
    <row r="4245" ht="12.75">
      <c r="B4245" s="241"/>
    </row>
    <row r="4246" ht="12.75">
      <c r="B4246" s="241"/>
    </row>
    <row r="4247" ht="12.75">
      <c r="B4247" s="241"/>
    </row>
    <row r="4248" ht="12.75">
      <c r="B4248" s="241"/>
    </row>
    <row r="4249" ht="12.75">
      <c r="B4249" s="241"/>
    </row>
    <row r="4250" ht="12.75">
      <c r="B4250" s="241"/>
    </row>
    <row r="4251" ht="12.75">
      <c r="B4251" s="241"/>
    </row>
    <row r="4252" ht="12.75">
      <c r="B4252" s="241"/>
    </row>
    <row r="4253" ht="12.75">
      <c r="B4253" s="241"/>
    </row>
    <row r="4254" ht="12.75">
      <c r="B4254" s="241"/>
    </row>
    <row r="4255" ht="12.75">
      <c r="B4255" s="241"/>
    </row>
    <row r="4256" ht="12.75">
      <c r="B4256" s="241"/>
    </row>
    <row r="4257" ht="12.75">
      <c r="B4257" s="241"/>
    </row>
    <row r="4258" ht="12.75">
      <c r="B4258" s="241"/>
    </row>
    <row r="4259" ht="12.75">
      <c r="B4259" s="241"/>
    </row>
    <row r="4260" ht="12.75">
      <c r="B4260" s="241"/>
    </row>
    <row r="4261" ht="12.75">
      <c r="B4261" s="241"/>
    </row>
    <row r="4262" ht="12.75">
      <c r="B4262" s="241"/>
    </row>
    <row r="4263" ht="12.75">
      <c r="B4263" s="241"/>
    </row>
    <row r="4264" ht="12.75">
      <c r="B4264" s="241"/>
    </row>
    <row r="4265" ht="12.75">
      <c r="B4265" s="241"/>
    </row>
    <row r="4266" ht="12.75">
      <c r="B4266" s="241"/>
    </row>
    <row r="4267" ht="12.75">
      <c r="B4267" s="241"/>
    </row>
    <row r="4268" ht="12.75">
      <c r="B4268" s="241"/>
    </row>
    <row r="4269" ht="12.75">
      <c r="B4269" s="241"/>
    </row>
    <row r="4270" ht="12.75">
      <c r="B4270" s="241"/>
    </row>
    <row r="4271" ht="12.75">
      <c r="B4271" s="241"/>
    </row>
    <row r="4272" ht="12.75">
      <c r="B4272" s="241"/>
    </row>
    <row r="4273" ht="12.75">
      <c r="B4273" s="241"/>
    </row>
    <row r="4274" ht="12.75">
      <c r="B4274" s="241"/>
    </row>
    <row r="4275" ht="12.75">
      <c r="B4275" s="241"/>
    </row>
    <row r="4276" ht="12.75">
      <c r="B4276" s="241"/>
    </row>
    <row r="4277" ht="12.75">
      <c r="B4277" s="241"/>
    </row>
    <row r="4278" ht="12.75">
      <c r="B4278" s="241"/>
    </row>
    <row r="4279" ht="12.75">
      <c r="B4279" s="241"/>
    </row>
    <row r="4280" ht="12.75">
      <c r="B4280" s="241"/>
    </row>
    <row r="4281" ht="12.75">
      <c r="B4281" s="241"/>
    </row>
    <row r="4282" ht="12.75">
      <c r="B4282" s="241"/>
    </row>
    <row r="4283" ht="12.75">
      <c r="B4283" s="241"/>
    </row>
    <row r="4284" ht="12.75">
      <c r="B4284" s="241"/>
    </row>
    <row r="4285" ht="12.75">
      <c r="B4285" s="241"/>
    </row>
    <row r="4286" ht="12.75">
      <c r="B4286" s="241"/>
    </row>
    <row r="4287" ht="12.75">
      <c r="B4287" s="241"/>
    </row>
    <row r="4288" ht="12.75">
      <c r="B4288" s="241"/>
    </row>
    <row r="4289" ht="12.75">
      <c r="B4289" s="241"/>
    </row>
    <row r="4290" ht="12.75">
      <c r="B4290" s="241"/>
    </row>
    <row r="4291" ht="12.75">
      <c r="B4291" s="241"/>
    </row>
    <row r="4292" ht="12.75">
      <c r="B4292" s="241"/>
    </row>
    <row r="4293" ht="12.75">
      <c r="B4293" s="241"/>
    </row>
    <row r="4294" ht="12.75">
      <c r="B4294" s="241"/>
    </row>
    <row r="4295" ht="12.75">
      <c r="B4295" s="241"/>
    </row>
    <row r="4296" ht="12.75">
      <c r="B4296" s="241"/>
    </row>
    <row r="4297" ht="12.75">
      <c r="B4297" s="241"/>
    </row>
    <row r="4298" ht="12.75">
      <c r="B4298" s="241"/>
    </row>
    <row r="4299" ht="12.75">
      <c r="B4299" s="241"/>
    </row>
    <row r="4300" ht="12.75">
      <c r="B4300" s="241"/>
    </row>
    <row r="4301" ht="12.75">
      <c r="B4301" s="241"/>
    </row>
    <row r="4302" ht="12.75">
      <c r="B4302" s="241"/>
    </row>
    <row r="4303" ht="12.75">
      <c r="B4303" s="241"/>
    </row>
    <row r="4304" ht="12.75">
      <c r="B4304" s="241"/>
    </row>
    <row r="4305" ht="12.75">
      <c r="B4305" s="241"/>
    </row>
    <row r="4306" ht="12.75">
      <c r="B4306" s="241"/>
    </row>
    <row r="4307" ht="12.75">
      <c r="B4307" s="241"/>
    </row>
    <row r="4308" ht="12.75">
      <c r="B4308" s="241"/>
    </row>
    <row r="4309" ht="12.75">
      <c r="B4309" s="241"/>
    </row>
    <row r="4310" ht="12.75">
      <c r="B4310" s="241"/>
    </row>
    <row r="4311" ht="12.75">
      <c r="B4311" s="241"/>
    </row>
    <row r="4312" ht="12.75">
      <c r="B4312" s="241"/>
    </row>
    <row r="4313" ht="12.75">
      <c r="B4313" s="241"/>
    </row>
    <row r="4314" ht="12.75">
      <c r="B4314" s="241"/>
    </row>
    <row r="4315" ht="12.75">
      <c r="B4315" s="241"/>
    </row>
    <row r="4316" ht="12.75">
      <c r="B4316" s="241"/>
    </row>
    <row r="4317" ht="12.75">
      <c r="B4317" s="241"/>
    </row>
    <row r="4318" ht="12.75">
      <c r="B4318" s="241"/>
    </row>
    <row r="4319" ht="12.75">
      <c r="B4319" s="241"/>
    </row>
    <row r="4320" ht="12.75">
      <c r="B4320" s="241"/>
    </row>
    <row r="4321" ht="12.75">
      <c r="B4321" s="241"/>
    </row>
  </sheetData>
  <sheetProtection/>
  <mergeCells count="5">
    <mergeCell ref="B2:C2"/>
    <mergeCell ref="B56:C56"/>
    <mergeCell ref="B73:C73"/>
    <mergeCell ref="B90:C90"/>
    <mergeCell ref="B29:C29"/>
  </mergeCells>
  <printOptions/>
  <pageMargins left="0.7" right="0.7" top="0.75" bottom="0.75" header="0.3" footer="0.3"/>
  <pageSetup horizontalDpi="200" verticalDpi="200" orientation="portrait" paperSize="9" r:id="rId2"/>
  <ignoredErrors>
    <ignoredError sqref="C19 D19:G19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5:I25"/>
  <sheetViews>
    <sheetView zoomScalePageLayoutView="0" workbookViewId="0" topLeftCell="A2">
      <selection activeCell="F22" sqref="F22"/>
    </sheetView>
  </sheetViews>
  <sheetFormatPr defaultColWidth="9.140625" defaultRowHeight="13.5"/>
  <cols>
    <col min="1" max="1" width="9.140625" style="197" customWidth="1"/>
    <col min="2" max="2" width="17.140625" style="197" customWidth="1"/>
    <col min="3" max="3" width="26.00390625" style="197" customWidth="1"/>
    <col min="4" max="4" width="6.140625" style="197" customWidth="1"/>
    <col min="5" max="5" width="17.140625" style="197" customWidth="1"/>
    <col min="6" max="6" width="26.00390625" style="197" customWidth="1"/>
    <col min="7" max="7" width="9.140625" style="197" customWidth="1"/>
    <col min="8" max="8" width="17.140625" style="197" customWidth="1"/>
    <col min="9" max="9" width="26.00390625" style="197" customWidth="1"/>
    <col min="10" max="16384" width="9.140625" style="197" customWidth="1"/>
  </cols>
  <sheetData>
    <row r="5" spans="2:8" ht="12.75">
      <c r="B5" s="197" t="s">
        <v>126</v>
      </c>
      <c r="E5" s="197" t="s">
        <v>141</v>
      </c>
      <c r="H5" s="197" t="s">
        <v>143</v>
      </c>
    </row>
    <row r="6" spans="2:9" ht="12.75">
      <c r="B6" s="301"/>
      <c r="C6" s="302" t="s">
        <v>132</v>
      </c>
      <c r="E6" s="301"/>
      <c r="F6" s="302" t="s">
        <v>132</v>
      </c>
      <c r="H6" s="301"/>
      <c r="I6" s="302" t="s">
        <v>132</v>
      </c>
    </row>
    <row r="7" spans="2:9" ht="12.75">
      <c r="B7" s="301" t="s">
        <v>127</v>
      </c>
      <c r="C7" s="303">
        <v>0.035</v>
      </c>
      <c r="E7" s="301" t="s">
        <v>127</v>
      </c>
      <c r="F7" s="303">
        <v>0.035</v>
      </c>
      <c r="H7" s="301" t="s">
        <v>127</v>
      </c>
      <c r="I7" s="303">
        <v>0.035</v>
      </c>
    </row>
    <row r="8" spans="2:9" ht="12.75">
      <c r="B8" s="304" t="s">
        <v>130</v>
      </c>
      <c r="C8" s="305">
        <v>0.0275</v>
      </c>
      <c r="E8" s="304" t="s">
        <v>133</v>
      </c>
      <c r="F8" s="305">
        <v>0.0277</v>
      </c>
      <c r="H8" s="304" t="s">
        <v>142</v>
      </c>
      <c r="I8" s="305">
        <v>0.0277</v>
      </c>
    </row>
    <row r="9" spans="2:9" ht="12.75">
      <c r="B9" s="304" t="s">
        <v>128</v>
      </c>
      <c r="C9" s="305">
        <v>0.0225</v>
      </c>
      <c r="E9" s="304" t="s">
        <v>134</v>
      </c>
      <c r="F9" s="305">
        <v>0.0227</v>
      </c>
      <c r="H9" s="304" t="s">
        <v>134</v>
      </c>
      <c r="I9" s="305">
        <v>0.0227</v>
      </c>
    </row>
    <row r="10" spans="2:9" ht="12.75">
      <c r="B10" s="304" t="s">
        <v>129</v>
      </c>
      <c r="C10" s="305">
        <v>0.0175</v>
      </c>
      <c r="E10" s="304" t="s">
        <v>135</v>
      </c>
      <c r="F10" s="305">
        <v>0.0177</v>
      </c>
      <c r="H10" s="304" t="s">
        <v>135</v>
      </c>
      <c r="I10" s="305">
        <v>0.0177</v>
      </c>
    </row>
    <row r="11" spans="2:9" ht="12.75">
      <c r="B11" s="306" t="s">
        <v>131</v>
      </c>
      <c r="C11" s="307">
        <v>0.0125</v>
      </c>
      <c r="E11" s="306" t="s">
        <v>136</v>
      </c>
      <c r="F11" s="307">
        <v>0.0127</v>
      </c>
      <c r="H11" s="306" t="s">
        <v>136</v>
      </c>
      <c r="I11" s="307">
        <v>0.0127</v>
      </c>
    </row>
    <row r="14" spans="2:8" ht="12.75">
      <c r="B14" s="197" t="s">
        <v>146</v>
      </c>
      <c r="E14" s="197" t="s">
        <v>147</v>
      </c>
      <c r="H14" s="197" t="s">
        <v>148</v>
      </c>
    </row>
    <row r="15" spans="2:9" ht="12.75">
      <c r="B15" s="301"/>
      <c r="C15" s="302" t="s">
        <v>149</v>
      </c>
      <c r="E15" s="301"/>
      <c r="F15" s="302" t="s">
        <v>149</v>
      </c>
      <c r="H15" s="301"/>
      <c r="I15" s="302" t="s">
        <v>149</v>
      </c>
    </row>
    <row r="16" spans="2:9" ht="12.75">
      <c r="B16" s="320" t="s">
        <v>108</v>
      </c>
      <c r="C16" s="303">
        <v>0.035</v>
      </c>
      <c r="E16" s="320" t="s">
        <v>108</v>
      </c>
      <c r="F16" s="303">
        <v>0.035</v>
      </c>
      <c r="H16" s="320" t="s">
        <v>108</v>
      </c>
      <c r="I16" s="303">
        <v>0.035</v>
      </c>
    </row>
    <row r="17" spans="2:9" ht="12.75">
      <c r="B17" s="316" t="s">
        <v>151</v>
      </c>
      <c r="C17" s="305">
        <v>0.0275</v>
      </c>
      <c r="E17" s="318" t="s">
        <v>154</v>
      </c>
      <c r="F17" s="305">
        <v>0.0277</v>
      </c>
      <c r="H17" s="318" t="s">
        <v>158</v>
      </c>
      <c r="I17" s="305">
        <v>0.0277</v>
      </c>
    </row>
    <row r="18" spans="2:9" ht="12.75">
      <c r="B18" s="316" t="s">
        <v>150</v>
      </c>
      <c r="C18" s="305">
        <v>0.0225</v>
      </c>
      <c r="E18" s="318" t="s">
        <v>155</v>
      </c>
      <c r="F18" s="305">
        <v>0.0227</v>
      </c>
      <c r="H18" s="318" t="s">
        <v>155</v>
      </c>
      <c r="I18" s="305">
        <v>0.0227</v>
      </c>
    </row>
    <row r="19" spans="2:9" ht="12.75">
      <c r="B19" s="316" t="s">
        <v>152</v>
      </c>
      <c r="C19" s="305">
        <v>0.0175</v>
      </c>
      <c r="E19" s="318" t="s">
        <v>156</v>
      </c>
      <c r="F19" s="305">
        <v>0.0177</v>
      </c>
      <c r="H19" s="318" t="s">
        <v>156</v>
      </c>
      <c r="I19" s="305">
        <v>0.0177</v>
      </c>
    </row>
    <row r="20" spans="2:9" ht="12.75">
      <c r="B20" s="317" t="s">
        <v>153</v>
      </c>
      <c r="C20" s="307">
        <v>0.0125</v>
      </c>
      <c r="E20" s="319" t="s">
        <v>157</v>
      </c>
      <c r="F20" s="307">
        <v>0.0127</v>
      </c>
      <c r="H20" s="319" t="s">
        <v>157</v>
      </c>
      <c r="I20" s="307">
        <v>0.0127</v>
      </c>
    </row>
    <row r="21" spans="6:9" ht="15">
      <c r="F21" s="308"/>
      <c r="G21" s="309"/>
      <c r="I21" s="308"/>
    </row>
    <row r="22" spans="6:9" ht="15">
      <c r="F22" s="308"/>
      <c r="G22" s="309"/>
      <c r="I22" s="308"/>
    </row>
    <row r="23" spans="6:9" ht="15">
      <c r="F23" s="308"/>
      <c r="G23" s="309"/>
      <c r="I23" s="308"/>
    </row>
    <row r="24" spans="6:9" ht="15">
      <c r="F24" s="308"/>
      <c r="G24" s="309"/>
      <c r="I24" s="308"/>
    </row>
    <row r="25" spans="6:9" ht="15">
      <c r="F25" s="308"/>
      <c r="G25" s="309"/>
      <c r="I25" s="308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65536"/>
  <sheetViews>
    <sheetView showGridLines="0" zoomScalePageLayoutView="0" workbookViewId="0" topLeftCell="A1">
      <selection activeCell="B54" sqref="B54"/>
    </sheetView>
  </sheetViews>
  <sheetFormatPr defaultColWidth="9.140625" defaultRowHeight="13.5" outlineLevelRow="1" outlineLevelCol="1"/>
  <cols>
    <col min="1" max="1" width="9.140625" style="400" customWidth="1"/>
    <col min="2" max="2" width="38.28125" style="342" customWidth="1"/>
    <col min="3" max="4" width="11.57421875" style="342" customWidth="1"/>
    <col min="5" max="5" width="9.00390625" style="342" customWidth="1"/>
    <col min="6" max="6" width="11.57421875" style="342" customWidth="1"/>
    <col min="7" max="7" width="9.00390625" style="342" customWidth="1"/>
    <col min="8" max="8" width="11.57421875" style="342" customWidth="1" outlineLevel="1"/>
    <col min="9" max="9" width="9.140625" style="342" customWidth="1" outlineLevel="1"/>
    <col min="10" max="10" width="9.00390625" style="390" customWidth="1" outlineLevel="1"/>
    <col min="11" max="11" width="11.57421875" style="342" customWidth="1"/>
    <col min="12" max="12" width="9.00390625" style="390" customWidth="1"/>
    <col min="13" max="14" width="11.57421875" style="342" customWidth="1"/>
    <col min="15" max="15" width="9.00390625" style="390" customWidth="1"/>
    <col min="16" max="16384" width="9.140625" style="342" customWidth="1"/>
  </cols>
  <sheetData>
    <row r="1" ht="13.5">
      <c r="A1" s="411"/>
    </row>
    <row r="2" spans="1:12" ht="13.5" customHeight="1">
      <c r="A2" s="414"/>
      <c r="B2" s="797" t="s">
        <v>0</v>
      </c>
      <c r="C2" s="797"/>
      <c r="D2" s="797"/>
      <c r="E2" s="797"/>
      <c r="F2" s="797"/>
      <c r="G2" s="797"/>
      <c r="H2" s="797"/>
      <c r="I2" s="445"/>
      <c r="J2" s="446"/>
      <c r="K2" s="798"/>
      <c r="L2" s="798"/>
    </row>
    <row r="3" spans="1:15" ht="13.5">
      <c r="A3" s="414"/>
      <c r="B3" s="447" t="s">
        <v>18</v>
      </c>
      <c r="C3" s="448" t="s">
        <v>161</v>
      </c>
      <c r="D3" s="448" t="s">
        <v>162</v>
      </c>
      <c r="E3" s="449" t="s">
        <v>116</v>
      </c>
      <c r="F3" s="448" t="s">
        <v>160</v>
      </c>
      <c r="G3" s="449" t="s">
        <v>106</v>
      </c>
      <c r="H3" s="448">
        <v>2011</v>
      </c>
      <c r="I3" s="448">
        <v>2012</v>
      </c>
      <c r="J3" s="449" t="s">
        <v>116</v>
      </c>
      <c r="M3" s="391"/>
      <c r="N3" s="392"/>
      <c r="O3" s="393"/>
    </row>
    <row r="4" spans="2:15" ht="13.5" customHeight="1">
      <c r="B4" s="450" t="s">
        <v>70</v>
      </c>
      <c r="C4" s="581">
        <f>'[5]Quarterre'!$B$49/1000</f>
        <v>1861.3580414570204</v>
      </c>
      <c r="D4" s="582">
        <f>'[5]Quarterre'!$C$49/1000</f>
        <v>1828.2283137510956</v>
      </c>
      <c r="E4" s="453">
        <f aca="true" t="shared" si="0" ref="E4:E36">IF(C4=0,"-",IF(ABS(D4/C4-1)&gt;2,"-",IF(AND(D4&gt;=0,C4&gt;0),(D4-C4)/C4,IF(AND(D4&lt;=0,C4&lt;0),-(D4-C4)/C4,IF(AND(D4&lt;0,C4&gt;0),"-",IF(AND(D4&gt;0,C4&lt;0),"-"))))))</f>
        <v>-0.017798686210844062</v>
      </c>
      <c r="F4" s="581">
        <f>'[5]Quarterre'!$D$49/1000</f>
        <v>1829.9143931189915</v>
      </c>
      <c r="G4" s="453">
        <f aca="true" t="shared" si="1" ref="G4:G25">IF(F4=0,"-",IF(ABS(D4/F4-1)&gt;2,"-",IF(AND(D4&gt;=0,F4&gt;0),(D4-F4)/F4,IF(AND(D4&lt;=0,F4&lt;0),-(D4-F4)/F4,IF(AND(D4&lt;0,F4&gt;0),"-",IF(AND(D4&gt;0,F4&lt;0),"-"))))))</f>
        <v>-0.0009213979485794783</v>
      </c>
      <c r="H4" s="581">
        <f>'[5]YTD'!$B$49/1000</f>
        <v>1843.326041536021</v>
      </c>
      <c r="I4" s="582">
        <f>'[5]YTD'!$C$49/1000</f>
        <v>1828.2283137510956</v>
      </c>
      <c r="J4" s="453">
        <f>IF(H4=0,"-",IF(ABS(I4/H4-1)&gt;2,"-",IF(AND(I4&gt;=0,H4&gt;0),(I4-H4)/H4,IF(AND(I4&lt;=0,H4&lt;0),-(I4-H4)/H4,IF(AND(I4&lt;0,H4&gt;0),"-",IF(AND(I4&gt;0,H4&lt;0),"-"))))))</f>
        <v>-0.008190481469216715</v>
      </c>
      <c r="M4" s="378"/>
      <c r="N4" s="394"/>
      <c r="O4" s="395"/>
    </row>
    <row r="5" spans="2:15" ht="13.5" customHeight="1">
      <c r="B5" s="454" t="s">
        <v>19</v>
      </c>
      <c r="C5" s="583">
        <f>'[5]Quarterre'!$B$50/1000</f>
        <v>1607.942617605401</v>
      </c>
      <c r="D5" s="584">
        <f>'[5]Quarterre'!$C$50/1000</f>
        <v>1585.61701354948</v>
      </c>
      <c r="E5" s="457">
        <f>IF(C5=0,"-",IF(ABS(D5/C5-1)&gt;2,"-",IF(AND(D5&gt;=0,C5&gt;0),(D5-C5)/C5,IF(AND(D5&lt;=0,C5&lt;0),-(D5-C5)/C5,IF(AND(D5&lt;0,C5&gt;0),"-",IF(AND(D5&gt;0,C5&lt;0),"-"))))))</f>
        <v>-0.01388457760337808</v>
      </c>
      <c r="F5" s="563">
        <f>'[5]Quarterre'!$D$50/1000</f>
        <v>1597.81535255737</v>
      </c>
      <c r="G5" s="457">
        <f t="shared" si="1"/>
        <v>-0.0076343859059597695</v>
      </c>
      <c r="H5" s="583">
        <f>'[5]YTD'!$B$50/1000</f>
        <v>1612.0525634944008</v>
      </c>
      <c r="I5" s="584">
        <f>'[5]YTD'!$C$50/1000</f>
        <v>1585.61701354948</v>
      </c>
      <c r="J5" s="457">
        <f>IF(H5=0,"-",IF(ABS(I5/H5-1)&gt;2,"-",IF(AND(I5&gt;=0,H5&gt;0),(I5-H5)/H5,IF(AND(I5&lt;=0,H5&lt;0),-(I5-H5)/H5,IF(AND(I5&lt;0,H5&gt;0),"-",IF(AND(I5&gt;0,H5&lt;0),"-"))))))</f>
        <v>-0.01639868980923136</v>
      </c>
      <c r="M5" s="379"/>
      <c r="N5" s="379"/>
      <c r="O5" s="396"/>
    </row>
    <row r="6" spans="2:15" ht="13.5" customHeight="1">
      <c r="B6" s="593" t="s">
        <v>35</v>
      </c>
      <c r="C6" s="455">
        <f>'[5]Quarterre'!$B$51/1000</f>
        <v>952.9681240120697</v>
      </c>
      <c r="D6" s="456">
        <f>'[5]Quarterre'!$C$51/1000</f>
        <v>928.8519409441798</v>
      </c>
      <c r="E6" s="457">
        <f t="shared" si="0"/>
        <v>-0.025306390067234244</v>
      </c>
      <c r="F6" s="455">
        <f>'[5]Quarterre'!$D$51/1000</f>
        <v>938.3459167320699</v>
      </c>
      <c r="G6" s="528">
        <f t="shared" si="1"/>
        <v>-0.010117778122757024</v>
      </c>
      <c r="H6" s="455">
        <f>'[5]YTD'!$B$51/1000</f>
        <v>953.9155704920697</v>
      </c>
      <c r="I6" s="456">
        <f>'[5]YTD'!$C$51/1000</f>
        <v>928.8519409441798</v>
      </c>
      <c r="J6" s="457">
        <f aca="true" t="shared" si="2" ref="J6:J16">IF(H6=0,"-",IF(ABS(I6/H6-1)&gt;2,"-",IF(AND(I6&gt;=0,H6&gt;0),(I6-H6)/H6,IF(AND(I6&lt;=0,H6&lt;0),-(I6-H6)/H6,IF(AND(I6&lt;0,H6&gt;0),"-",IF(AND(I6&gt;0,H6&lt;0),"-"))))))</f>
        <v>-0.026274473677959855</v>
      </c>
      <c r="M6" s="379"/>
      <c r="N6" s="379"/>
      <c r="O6" s="396"/>
    </row>
    <row r="7" spans="2:15" ht="13.5" customHeight="1">
      <c r="B7" s="593" t="s">
        <v>36</v>
      </c>
      <c r="C7" s="455">
        <f>'[5]Quarterre'!$B$52/1000</f>
        <v>565.0667433423312</v>
      </c>
      <c r="D7" s="456">
        <f>'[5]Quarterre'!$C$52/1000</f>
        <v>565.06674334</v>
      </c>
      <c r="E7" s="457">
        <f t="shared" si="0"/>
        <v>-4.1254394015353865E-12</v>
      </c>
      <c r="F7" s="455">
        <f>'[5]Quarterre'!$D$52/1000</f>
        <v>565.06674334</v>
      </c>
      <c r="G7" s="528">
        <f t="shared" si="1"/>
        <v>0</v>
      </c>
      <c r="H7" s="455">
        <f>'[5]YTD'!$B$52/1000</f>
        <v>565.0667433423312</v>
      </c>
      <c r="I7" s="456">
        <f>'[5]YTD'!$C$52/1000</f>
        <v>565.06674334</v>
      </c>
      <c r="J7" s="457">
        <f t="shared" si="2"/>
        <v>-4.1254394015353865E-12</v>
      </c>
      <c r="M7" s="379"/>
      <c r="N7" s="378"/>
      <c r="O7" s="396"/>
    </row>
    <row r="8" spans="2:15" ht="13.5" customHeight="1">
      <c r="B8" s="593" t="s">
        <v>37</v>
      </c>
      <c r="C8" s="455">
        <f>'[5]Quarterre'!$B$53/1000</f>
        <v>0</v>
      </c>
      <c r="D8" s="456">
        <f>'[5]Quarterre'!$C$53/1000</f>
        <v>0</v>
      </c>
      <c r="E8" s="457" t="str">
        <f t="shared" si="0"/>
        <v>-</v>
      </c>
      <c r="F8" s="455">
        <f>'[5]Quarterre'!$D$53/1000</f>
        <v>0</v>
      </c>
      <c r="G8" s="528" t="str">
        <f t="shared" si="1"/>
        <v>-</v>
      </c>
      <c r="H8" s="455">
        <f>'[5]YTD'!$B$53/1000</f>
        <v>0</v>
      </c>
      <c r="I8" s="456">
        <f>'[5]YTD'!$C$53/1000</f>
        <v>0</v>
      </c>
      <c r="J8" s="457" t="str">
        <f t="shared" si="2"/>
        <v>-</v>
      </c>
      <c r="M8" s="379"/>
      <c r="N8" s="394"/>
      <c r="O8" s="396"/>
    </row>
    <row r="9" spans="2:15" ht="13.5" customHeight="1">
      <c r="B9" s="593" t="s">
        <v>38</v>
      </c>
      <c r="C9" s="455">
        <f>'[5]Quarterre'!$B$54/1000</f>
        <v>89.77633733100001</v>
      </c>
      <c r="D9" s="456">
        <f>'[5]Quarterre'!$C$54/1000</f>
        <v>88.14493799529998</v>
      </c>
      <c r="E9" s="457">
        <f t="shared" si="0"/>
        <v>-0.01817181881329322</v>
      </c>
      <c r="F9" s="455">
        <f>'[5]Quarterre'!$D$54/1000</f>
        <v>90.8482437353</v>
      </c>
      <c r="G9" s="528">
        <f t="shared" si="1"/>
        <v>-0.02975627958066538</v>
      </c>
      <c r="H9" s="455">
        <f>'[5]YTD'!$B$54/1000</f>
        <v>92.94349034000001</v>
      </c>
      <c r="I9" s="456">
        <f>'[5]YTD'!$C$54/1000</f>
        <v>88.14493799529998</v>
      </c>
      <c r="J9" s="457">
        <f t="shared" si="2"/>
        <v>-0.05162870823062773</v>
      </c>
      <c r="M9" s="379"/>
      <c r="N9" s="397"/>
      <c r="O9" s="396"/>
    </row>
    <row r="10" spans="2:15" ht="13.5" customHeight="1" outlineLevel="1">
      <c r="B10" s="593" t="s">
        <v>25</v>
      </c>
      <c r="C10" s="455">
        <f>'[5]Quarterre'!$B$55/1000</f>
        <v>0.13141292000000002</v>
      </c>
      <c r="D10" s="456">
        <f>'[5]Quarterre'!$C$55/1000</f>
        <v>3.55339127</v>
      </c>
      <c r="E10" s="457" t="str">
        <f t="shared" si="0"/>
        <v>-</v>
      </c>
      <c r="F10" s="455">
        <f>'[5]Quarterre'!$D$55/1000</f>
        <v>3.5544487499999997</v>
      </c>
      <c r="G10" s="528">
        <f t="shared" si="1"/>
        <v>-0.0002975088612543959</v>
      </c>
      <c r="H10" s="455">
        <f>'[5]YTD'!$B$55/1000</f>
        <v>0.12675932</v>
      </c>
      <c r="I10" s="456">
        <f>'[5]YTD'!$C$55/1000</f>
        <v>3.55339127</v>
      </c>
      <c r="J10" s="457" t="str">
        <f t="shared" si="2"/>
        <v>-</v>
      </c>
      <c r="M10" s="379"/>
      <c r="N10" s="397"/>
      <c r="O10" s="396"/>
    </row>
    <row r="11" spans="2:15" ht="13.5" customHeight="1">
      <c r="B11" s="454" t="s">
        <v>20</v>
      </c>
      <c r="C11" s="455">
        <f>'[5]Quarterre'!$B$56/1000</f>
        <v>253.41542385161947</v>
      </c>
      <c r="D11" s="456">
        <f>'[5]Quarterre'!$C$56/1000</f>
        <v>242.61130020161582</v>
      </c>
      <c r="E11" s="457">
        <f t="shared" si="0"/>
        <v>-0.04263404131364044</v>
      </c>
      <c r="F11" s="455">
        <f>'[5]Quarterre'!$D$56/1000</f>
        <v>232.09904056162162</v>
      </c>
      <c r="G11" s="528">
        <f t="shared" si="1"/>
        <v>0.045292128802243904</v>
      </c>
      <c r="H11" s="455">
        <f>'[5]YTD'!$B$56/1000</f>
        <v>231.27347804162022</v>
      </c>
      <c r="I11" s="456">
        <f>'[5]YTD'!$C$56/1000</f>
        <v>242.61130020161582</v>
      </c>
      <c r="J11" s="457">
        <f t="shared" si="2"/>
        <v>0.049023442964589437</v>
      </c>
      <c r="M11" s="379"/>
      <c r="N11" s="379"/>
      <c r="O11" s="396"/>
    </row>
    <row r="12" spans="2:15" ht="13.5" customHeight="1">
      <c r="B12" s="593" t="s">
        <v>39</v>
      </c>
      <c r="C12" s="455">
        <f>'[5]Quarterre'!$B$57/1000</f>
        <v>99.19296117999988</v>
      </c>
      <c r="D12" s="456">
        <f>'[5]Quarterre'!$C$57/1000</f>
        <v>122.73370207999999</v>
      </c>
      <c r="E12" s="457">
        <f t="shared" si="0"/>
        <v>0.2373226952795778</v>
      </c>
      <c r="F12" s="455">
        <f>'[5]Quarterre'!$D$57/1000</f>
        <v>112.31104323000002</v>
      </c>
      <c r="G12" s="528">
        <f t="shared" si="1"/>
        <v>0.09280172768634659</v>
      </c>
      <c r="H12" s="455">
        <f>'[5]YTD'!$B$57/1000</f>
        <v>84.74153222999992</v>
      </c>
      <c r="I12" s="456">
        <f>'[5]YTD'!$C$57/1000</f>
        <v>122.73370207999999</v>
      </c>
      <c r="J12" s="457">
        <f t="shared" si="2"/>
        <v>0.4483299847220629</v>
      </c>
      <c r="M12" s="379"/>
      <c r="N12" s="379"/>
      <c r="O12" s="396"/>
    </row>
    <row r="13" spans="2:15" ht="13.5" customHeight="1">
      <c r="B13" s="593" t="s">
        <v>40</v>
      </c>
      <c r="C13" s="455">
        <f>'[5]Quarterre'!$B$58/1000</f>
        <v>54.398504179999996</v>
      </c>
      <c r="D13" s="456">
        <f>'[5]Quarterre'!$C$58/1000</f>
        <v>7.163567260000009</v>
      </c>
      <c r="E13" s="457">
        <f t="shared" si="0"/>
        <v>-0.8683131573563792</v>
      </c>
      <c r="F13" s="455">
        <f>'[5]Quarterre'!$D$58/1000</f>
        <v>14.032979990000001</v>
      </c>
      <c r="G13" s="528">
        <f t="shared" si="1"/>
        <v>-0.48951917090277214</v>
      </c>
      <c r="H13" s="455">
        <f>'[5]YTD'!$B$58/1000</f>
        <v>47.22724337999999</v>
      </c>
      <c r="I13" s="456">
        <f>'[5]YTD'!$C$58/1000</f>
        <v>7.163567260000009</v>
      </c>
      <c r="J13" s="457">
        <f t="shared" si="2"/>
        <v>-0.8483170571197541</v>
      </c>
      <c r="M13" s="379"/>
      <c r="N13" s="379"/>
      <c r="O13" s="396"/>
    </row>
    <row r="14" spans="2:15" ht="13.5" customHeight="1">
      <c r="B14" s="593" t="s">
        <v>25</v>
      </c>
      <c r="C14" s="455">
        <f>'[5]Quarterre'!$B$59/1000</f>
        <v>99.82395849161959</v>
      </c>
      <c r="D14" s="456">
        <f>'[5]Quarterre'!$C$59/1000</f>
        <v>112.71403086161581</v>
      </c>
      <c r="E14" s="457">
        <f t="shared" si="0"/>
        <v>0.12912804265399236</v>
      </c>
      <c r="F14" s="455">
        <f>'[5]Quarterre'!$D$59/1000</f>
        <v>105.7550173416216</v>
      </c>
      <c r="G14" s="528">
        <f t="shared" si="1"/>
        <v>0.06580315236973049</v>
      </c>
      <c r="H14" s="455">
        <f>'[5]YTD'!$B$59/1000</f>
        <v>99.30470243162029</v>
      </c>
      <c r="I14" s="456">
        <f>'[5]YTD'!$C$59/1000</f>
        <v>112.71403086161581</v>
      </c>
      <c r="J14" s="457">
        <f t="shared" si="2"/>
        <v>0.13503215962234</v>
      </c>
      <c r="M14" s="379"/>
      <c r="N14" s="379"/>
      <c r="O14" s="396"/>
    </row>
    <row r="15" spans="2:15" ht="13.5" customHeight="1">
      <c r="B15" s="450" t="s">
        <v>24</v>
      </c>
      <c r="C15" s="581">
        <f>'[5]Quarterre'!$B$60/1000</f>
        <v>1036.7137189433001</v>
      </c>
      <c r="D15" s="582">
        <f>'[5]Quarterre'!$C$60/1000</f>
        <v>1056.6878752004798</v>
      </c>
      <c r="E15" s="453">
        <f t="shared" si="0"/>
        <v>0.019266800363690426</v>
      </c>
      <c r="F15" s="581">
        <f>'[5]Quarterre'!$D$60/1000</f>
        <v>1038.5391131283698</v>
      </c>
      <c r="G15" s="453">
        <f t="shared" si="1"/>
        <v>0.017475280268877756</v>
      </c>
      <c r="H15" s="581">
        <f>'[5]YTD'!$B$60/1000</f>
        <v>1012.3896943123</v>
      </c>
      <c r="I15" s="582">
        <f>'[5]YTD'!$C$60/1000</f>
        <v>1056.6878752004798</v>
      </c>
      <c r="J15" s="453">
        <f t="shared" si="2"/>
        <v>0.043756056721093776</v>
      </c>
      <c r="M15" s="378"/>
      <c r="N15" s="378"/>
      <c r="O15" s="395"/>
    </row>
    <row r="16" spans="2:15" ht="13.5" customHeight="1">
      <c r="B16" s="450" t="s">
        <v>21</v>
      </c>
      <c r="C16" s="451">
        <f>'[5]Quarterre'!$B$62/1000</f>
        <v>824.64432218857</v>
      </c>
      <c r="D16" s="452">
        <f>'[5]Quarterre'!$C$62/1000</f>
        <v>771.54043752062</v>
      </c>
      <c r="E16" s="453">
        <f t="shared" si="0"/>
        <v>-0.06439610779955966</v>
      </c>
      <c r="F16" s="451">
        <f>'[5]Quarterre'!$D$62/1000</f>
        <v>791.3752789606201</v>
      </c>
      <c r="G16" s="566">
        <f t="shared" si="1"/>
        <v>-0.025063761741522778</v>
      </c>
      <c r="H16" s="451">
        <f>'[5]YTD'!$B$62/1000</f>
        <v>830.93634681857</v>
      </c>
      <c r="I16" s="452">
        <f>'[5]YTD'!$C$62/1000</f>
        <v>771.54043752062</v>
      </c>
      <c r="J16" s="453">
        <f t="shared" si="2"/>
        <v>-0.07148069707789388</v>
      </c>
      <c r="M16" s="399"/>
      <c r="N16" s="379"/>
      <c r="O16" s="395"/>
    </row>
    <row r="17" spans="2:15" ht="13.5" customHeight="1">
      <c r="B17" s="454" t="s">
        <v>22</v>
      </c>
      <c r="C17" s="455">
        <f>'[5]Quarterre'!$B$63/1000</f>
        <v>483.86274693857</v>
      </c>
      <c r="D17" s="456">
        <f>'[5]Quarterre'!$C$63/1000</f>
        <v>401.53738493062</v>
      </c>
      <c r="E17" s="457">
        <f t="shared" si="0"/>
        <v>-0.1701419721374041</v>
      </c>
      <c r="F17" s="455">
        <f>'[5]Quarterre'!$D$63/1000</f>
        <v>404.58729588062</v>
      </c>
      <c r="G17" s="528">
        <f t="shared" si="1"/>
        <v>-0.007538326044967795</v>
      </c>
      <c r="H17" s="455">
        <f>'[5]YTD'!$B$63/1000</f>
        <v>483.30089984856994</v>
      </c>
      <c r="I17" s="456">
        <f>'[5]YTD'!$C$63/1000</f>
        <v>401.53738493062</v>
      </c>
      <c r="J17" s="457">
        <f aca="true" t="shared" si="3" ref="J17:J25">IF(H17=0,"-",IF(ABS(I17/H17-1)&gt;2,"-",IF(AND(I17&gt;=0,H17&gt;0),(I17-H17)/H17,IF(AND(I17&lt;=0,H17&lt;0),-(I17-H17)/H17,IF(AND(I17&lt;0,H17&gt;0),"-",IF(AND(I17&gt;0,H17&lt;0),"-"))))))</f>
        <v>-0.169177245363227</v>
      </c>
      <c r="M17" s="379"/>
      <c r="N17" s="379"/>
      <c r="O17" s="396"/>
    </row>
    <row r="18" spans="2:15" ht="13.5" customHeight="1">
      <c r="B18" s="593" t="s">
        <v>175</v>
      </c>
      <c r="C18" s="455">
        <f>('[5]Quarterre'!$B$64+'[5]Quarterre'!$B$65)/1000</f>
        <v>382.67731668062004</v>
      </c>
      <c r="D18" s="456">
        <f>('[5]Quarterre'!$C$64+'[5]Quarterre'!$C$65)/1000</f>
        <v>314.31335588062</v>
      </c>
      <c r="E18" s="457">
        <f t="shared" si="0"/>
        <v>-0.1786464935862821</v>
      </c>
      <c r="F18" s="455">
        <f>('[5]Quarterre'!$D$64+'[5]Quarterre'!$D$65)/1000</f>
        <v>314.36321177061996</v>
      </c>
      <c r="G18" s="528">
        <f t="shared" si="1"/>
        <v>-0.0001585932708828689</v>
      </c>
      <c r="H18" s="455">
        <f>('[5]YTD'!$B$64+'[5]YTD'!$B$65)/1000</f>
        <v>375.1584194406199</v>
      </c>
      <c r="I18" s="456">
        <f>('[5]YTD'!$C$64+'[5]YTD'!$C$65)/1000</f>
        <v>314.31335588062</v>
      </c>
      <c r="J18" s="457">
        <f t="shared" si="3"/>
        <v>-0.16218498748001703</v>
      </c>
      <c r="M18" s="379"/>
      <c r="N18" s="378"/>
      <c r="O18" s="396"/>
    </row>
    <row r="19" spans="2:15" ht="13.5" customHeight="1" hidden="1" outlineLevel="1">
      <c r="B19" s="593" t="s">
        <v>42</v>
      </c>
      <c r="C19" s="455"/>
      <c r="D19" s="456"/>
      <c r="E19" s="457" t="str">
        <f t="shared" si="0"/>
        <v>-</v>
      </c>
      <c r="F19" s="455"/>
      <c r="G19" s="467"/>
      <c r="H19" s="455"/>
      <c r="I19" s="456"/>
      <c r="J19" s="457" t="str">
        <f t="shared" si="3"/>
        <v>-</v>
      </c>
      <c r="M19" s="379"/>
      <c r="N19" s="394"/>
      <c r="O19" s="396"/>
    </row>
    <row r="20" spans="2:15" ht="13.5" customHeight="1" collapsed="1">
      <c r="B20" s="593" t="s">
        <v>59</v>
      </c>
      <c r="C20" s="455">
        <f>'[5]Quarterre'!$B$66/1000</f>
        <v>44.47047688999999</v>
      </c>
      <c r="D20" s="456">
        <f>'[5]Quarterre'!$C$66/1000</f>
        <v>35.53785043</v>
      </c>
      <c r="E20" s="457">
        <f t="shared" si="0"/>
        <v>-0.20086644184399696</v>
      </c>
      <c r="F20" s="455">
        <f>'[5]Quarterre'!$D$66/1000</f>
        <v>39.44595558</v>
      </c>
      <c r="G20" s="528">
        <f t="shared" si="1"/>
        <v>-0.09907492650479743</v>
      </c>
      <c r="H20" s="455">
        <f>'[5]YTD'!$B$66/1000</f>
        <v>45.319928610000005</v>
      </c>
      <c r="I20" s="456">
        <f>'[5]YTD'!$C$66/1000</f>
        <v>35.53785043</v>
      </c>
      <c r="J20" s="457">
        <f t="shared" si="3"/>
        <v>-0.21584496004350623</v>
      </c>
      <c r="M20" s="379"/>
      <c r="N20" s="397"/>
      <c r="O20" s="396"/>
    </row>
    <row r="21" spans="2:15" ht="13.5" customHeight="1">
      <c r="B21" s="593" t="s">
        <v>25</v>
      </c>
      <c r="C21" s="455">
        <f>'[5]Quarterre'!$B$67/1000</f>
        <v>56.71495336794999</v>
      </c>
      <c r="D21" s="456">
        <f>'[5]Quarterre'!$C$67/1000</f>
        <v>51.68617862000002</v>
      </c>
      <c r="E21" s="457">
        <f t="shared" si="0"/>
        <v>-0.0886675285673736</v>
      </c>
      <c r="F21" s="455">
        <f>'[5]Quarterre'!$D$67/1000</f>
        <v>50.77812853000004</v>
      </c>
      <c r="G21" s="528">
        <f t="shared" si="1"/>
        <v>0.01788270100311988</v>
      </c>
      <c r="H21" s="455">
        <f>'[5]YTD'!$B$67/1000</f>
        <v>62.82255179795001</v>
      </c>
      <c r="I21" s="456">
        <f>'[5]YTD'!$C$67/1000</f>
        <v>51.68617862000002</v>
      </c>
      <c r="J21" s="457">
        <f t="shared" si="3"/>
        <v>-0.17726712556609944</v>
      </c>
      <c r="M21" s="379"/>
      <c r="N21" s="397"/>
      <c r="O21" s="396"/>
    </row>
    <row r="22" spans="2:15" ht="13.5" customHeight="1">
      <c r="B22" s="454" t="s">
        <v>23</v>
      </c>
      <c r="C22" s="455">
        <f>'[5]Quarterre'!$B$68/1000</f>
        <v>340.78157525</v>
      </c>
      <c r="D22" s="456">
        <f>'[5]Quarterre'!$C$68/1000</f>
        <v>370.00305259</v>
      </c>
      <c r="E22" s="457">
        <f t="shared" si="0"/>
        <v>0.08574840737373456</v>
      </c>
      <c r="F22" s="455">
        <f>'[5]Quarterre'!$D$68/1000</f>
        <v>386.78798308000006</v>
      </c>
      <c r="G22" s="528">
        <f t="shared" si="1"/>
        <v>-0.04339568762281951</v>
      </c>
      <c r="H22" s="455">
        <f>'[5]YTD'!$B$68/1000</f>
        <v>347.63544697</v>
      </c>
      <c r="I22" s="456">
        <f>'[5]YTD'!$C$68/1000</f>
        <v>370.00305259</v>
      </c>
      <c r="J22" s="457">
        <f t="shared" si="3"/>
        <v>0.06434213143382433</v>
      </c>
      <c r="K22" s="400"/>
      <c r="M22" s="379"/>
      <c r="N22" s="379"/>
      <c r="O22" s="396"/>
    </row>
    <row r="23" spans="2:15" ht="13.5" customHeight="1">
      <c r="B23" s="593" t="s">
        <v>175</v>
      </c>
      <c r="C23" s="455">
        <f>('[5]Quarterre'!$B$69+'[5]Quarterre'!$B$70)/1000</f>
        <v>57.90435712999999</v>
      </c>
      <c r="D23" s="456">
        <f>('[5]Quarterre'!$C$69+'[5]Quarterre'!$C$70)/1000</f>
        <v>110.73284135</v>
      </c>
      <c r="E23" s="457">
        <f t="shared" si="0"/>
        <v>0.9123403978287121</v>
      </c>
      <c r="F23" s="455">
        <f>('[5]Quarterre'!$D$69+'[5]Quarterre'!$D$70)/1000</f>
        <v>102.13474063000001</v>
      </c>
      <c r="G23" s="528">
        <f t="shared" si="1"/>
        <v>0.08418389929777208</v>
      </c>
      <c r="H23" s="455">
        <f>('[5]YTD'!$B$69+'[5]YTD'!$B$70)/1000</f>
        <v>15.492956089999998</v>
      </c>
      <c r="I23" s="456">
        <f>('[5]YTD'!$C$69+'[5]YTD'!$C$70)/1000</f>
        <v>110.73284135</v>
      </c>
      <c r="J23" s="457" t="str">
        <f t="shared" si="3"/>
        <v>-</v>
      </c>
      <c r="K23" s="400"/>
      <c r="M23" s="379"/>
      <c r="N23" s="379"/>
      <c r="O23" s="396"/>
    </row>
    <row r="24" spans="2:15" ht="13.5" customHeight="1">
      <c r="B24" s="593" t="s">
        <v>43</v>
      </c>
      <c r="C24" s="455">
        <f>'[5]Quarterre'!$B$71/1000</f>
        <v>127.81893227</v>
      </c>
      <c r="D24" s="456">
        <f>'[5]Quarterre'!$C$71/1000</f>
        <v>127.89969115</v>
      </c>
      <c r="E24" s="457">
        <f t="shared" si="0"/>
        <v>0.000631822520856288</v>
      </c>
      <c r="F24" s="455">
        <f>'[5]Quarterre'!$D$71/1000</f>
        <v>123.35636859</v>
      </c>
      <c r="G24" s="528">
        <f t="shared" si="1"/>
        <v>0.03683087149801442</v>
      </c>
      <c r="H24" s="455">
        <f>'[5]YTD'!$B$71/1000</f>
        <v>116.78155807</v>
      </c>
      <c r="I24" s="456">
        <f>'[5]YTD'!$C$71/1000</f>
        <v>127.89969115</v>
      </c>
      <c r="J24" s="457">
        <f t="shared" si="3"/>
        <v>0.09520452769893407</v>
      </c>
      <c r="K24" s="400"/>
      <c r="M24" s="379"/>
      <c r="N24" s="379"/>
      <c r="O24" s="396"/>
    </row>
    <row r="25" spans="2:15" ht="13.5" customHeight="1">
      <c r="B25" s="593" t="s">
        <v>25</v>
      </c>
      <c r="C25" s="455">
        <f>'[5]Quarterre'!$B$72/1000</f>
        <v>155.05828584999998</v>
      </c>
      <c r="D25" s="456">
        <f>'[5]Quarterre'!$C$72/1000</f>
        <v>131.37052009</v>
      </c>
      <c r="E25" s="457">
        <f t="shared" si="0"/>
        <v>-0.15276684912481875</v>
      </c>
      <c r="F25" s="455">
        <f>'[5]Quarterre'!$D$72/1000</f>
        <v>161.29687386000003</v>
      </c>
      <c r="G25" s="528">
        <f t="shared" si="1"/>
        <v>-0.18553585729116506</v>
      </c>
      <c r="H25" s="455">
        <f>'[5]YTD'!$B$72/1000</f>
        <v>215.36093281</v>
      </c>
      <c r="I25" s="456">
        <f>'[5]YTD'!$C$72/1000</f>
        <v>131.37052009</v>
      </c>
      <c r="J25" s="457">
        <f t="shared" si="3"/>
        <v>-0.38999836982550445</v>
      </c>
      <c r="K25" s="400"/>
      <c r="M25" s="379"/>
      <c r="N25" s="379"/>
      <c r="O25" s="396"/>
    </row>
    <row r="26" spans="2:15" ht="6" customHeight="1">
      <c r="B26" s="458"/>
      <c r="C26" s="459"/>
      <c r="D26" s="460"/>
      <c r="E26" s="461"/>
      <c r="F26" s="459"/>
      <c r="G26" s="461"/>
      <c r="H26" s="459"/>
      <c r="I26" s="460"/>
      <c r="J26" s="461"/>
      <c r="K26" s="400"/>
      <c r="M26" s="379"/>
      <c r="N26" s="379"/>
      <c r="O26" s="396"/>
    </row>
    <row r="27" spans="2:15" ht="15" hidden="1">
      <c r="B27" s="454" t="s">
        <v>163</v>
      </c>
      <c r="C27" s="455"/>
      <c r="D27" s="456"/>
      <c r="E27" s="457" t="str">
        <f t="shared" si="0"/>
        <v>-</v>
      </c>
      <c r="F27" s="455"/>
      <c r="G27" s="467"/>
      <c r="H27" s="455"/>
      <c r="I27" s="456"/>
      <c r="J27" s="462" t="str">
        <f>IF(H27=0,"-",IF(ABS(I27/H27-1)&gt;2,"-",IF(AND(I27&gt;=0,H27&gt;0),(I27-H27)/H27,IF(AND(I27&lt;=0,H27&lt;0),-(I27-H27)/H27,IF(AND(I27&lt;0,H27&gt;0),"-",IF(AND(I27&gt;0,H27&lt;0),"-"))))))</f>
        <v>-</v>
      </c>
      <c r="K27" s="401"/>
      <c r="L27" s="390" t="e">
        <f>K27/H27-1</f>
        <v>#DIV/0!</v>
      </c>
      <c r="M27" s="379"/>
      <c r="N27" s="398"/>
      <c r="O27" s="396"/>
    </row>
    <row r="28" spans="2:15" ht="15">
      <c r="B28" s="454" t="s">
        <v>163</v>
      </c>
      <c r="C28" s="455">
        <f>'[5]Quarterre'!$B$43/1000</f>
        <v>33.327748</v>
      </c>
      <c r="D28" s="456">
        <f>'[5]Quarterre'!$C$43/1000</f>
        <v>26.001465800000002</v>
      </c>
      <c r="E28" s="457">
        <f t="shared" si="0"/>
        <v>-0.21982529992725575</v>
      </c>
      <c r="F28" s="455">
        <f>'[5]Quarterre'!$D$43/1000</f>
        <v>23.35161924</v>
      </c>
      <c r="G28" s="528">
        <f>IF(F28=0,"-",IF(ABS(D28/F28-1)&gt;2,"-",IF(AND(D28&gt;=0,F28&gt;0),(D28-F28)/F28,IF(AND(D28&lt;=0,F28&lt;0),-(D28-F28)/F28,IF(AND(D28&lt;0,F28&gt;0),"-",IF(AND(D28&gt;0,F28&lt;0),"-"))))))</f>
        <v>0.11347592356511892</v>
      </c>
      <c r="H28" s="455">
        <f>'[5]YTD'!$B$43/1000</f>
        <v>58.81244803999999</v>
      </c>
      <c r="I28" s="456">
        <f>'[5]YTD'!$C$43/1000</f>
        <v>49.35308504</v>
      </c>
      <c r="J28" s="457">
        <f>IF(H28=0,"-",IF(ABS(I28/H28-1)&gt;2,"-",IF(AND(I28&gt;=0,H28&gt;0),(I28-H28)/H28,IF(AND(I28&lt;=0,H28&lt;0),-(I28-H28)/H28,IF(AND(I28&lt;0,H28&gt;0),"-",IF(AND(I28&gt;0,H28&lt;0),"-"))))))</f>
        <v>-0.16083947047343466</v>
      </c>
      <c r="K28" s="400"/>
      <c r="M28" s="379"/>
      <c r="N28" s="398"/>
      <c r="O28" s="396"/>
    </row>
    <row r="29" spans="2:16" ht="13.5" customHeight="1">
      <c r="B29" s="454" t="s">
        <v>64</v>
      </c>
      <c r="C29" s="462">
        <f>C28/Optimus!$E$6</f>
        <v>0.18627261759751776</v>
      </c>
      <c r="D29" s="463">
        <f>D28/Optimus!$F$6</f>
        <v>0.14814980375338055</v>
      </c>
      <c r="E29" s="464">
        <f>(D29-C29)*100</f>
        <v>-3.812281384413721</v>
      </c>
      <c r="F29" s="462">
        <f>F28/Optimus!$H$6</f>
        <v>0.14059773737095901</v>
      </c>
      <c r="G29" s="464">
        <f>(D29-F29)*100</f>
        <v>0.7552066382421535</v>
      </c>
      <c r="H29" s="462">
        <f>H28/Optimus!$J$6</f>
        <v>0.16537440132793121</v>
      </c>
      <c r="I29" s="463">
        <f>I28/Optimus!$K$6</f>
        <v>0.14447789757836743</v>
      </c>
      <c r="J29" s="464">
        <f>(I29-H29)*100</f>
        <v>-2.089650374956378</v>
      </c>
      <c r="K29" s="401"/>
      <c r="M29" s="402"/>
      <c r="N29" s="402"/>
      <c r="O29" s="383"/>
      <c r="P29" s="403"/>
    </row>
    <row r="30" spans="2:15" ht="13.5" customHeight="1">
      <c r="B30" s="454" t="s">
        <v>65</v>
      </c>
      <c r="C30" s="465">
        <f>'[5]Quarterre'!$B$40/1000</f>
        <v>34.378056490000006</v>
      </c>
      <c r="D30" s="466">
        <f>'[5]Quarterre'!$C$40/1000</f>
        <v>26.001465800000002</v>
      </c>
      <c r="E30" s="457">
        <f t="shared" si="0"/>
        <v>-0.24366097287776034</v>
      </c>
      <c r="F30" s="465">
        <f>'[5]Quarterre'!$D$40/1000</f>
        <v>23.35161924</v>
      </c>
      <c r="G30" s="528">
        <f>IF(F30=0,"-",IF(ABS(D30/F30-1)&gt;2,"-",IF(AND(D30&gt;=0,F30&gt;0),(D30-F30)/F30,IF(AND(D30&lt;=0,F30&lt;0),-(D30-F30)/F30,IF(AND(D30&lt;0,F30&gt;0),"-",IF(AND(D30&gt;0,F30&lt;0),"-"))))))</f>
        <v>0.11347592356511892</v>
      </c>
      <c r="H30" s="465">
        <f>'[5]YTD'!$B$40/1000</f>
        <v>59.86275653</v>
      </c>
      <c r="I30" s="466">
        <f>'[5]YTD'!$C$40/1000</f>
        <v>49.35308504</v>
      </c>
      <c r="J30" s="457">
        <f>IF(H30=0,"-",IF(ABS(I30/H30-1)&gt;2,"-",IF(AND(I30&gt;=0,H30&gt;0),(I30-H30)/H30,IF(AND(I30&lt;=0,H30&lt;0),-(I30-H30)/H30,IF(AND(I30&lt;0,H30&gt;0),"-",IF(AND(I30&gt;0,H30&lt;0),"-"))))))</f>
        <v>-0.17556277223440442</v>
      </c>
      <c r="K30" s="404"/>
      <c r="M30" s="379"/>
      <c r="N30" s="379"/>
      <c r="O30" s="396"/>
    </row>
    <row r="31" spans="2:15" ht="13.5" customHeight="1">
      <c r="B31" s="458" t="s">
        <v>66</v>
      </c>
      <c r="C31" s="459">
        <f>'[5]Quarterre'!$B$44/1000</f>
        <v>30.147676249999982</v>
      </c>
      <c r="D31" s="460">
        <f>'[5]Quarterre'!$C$44/1000</f>
        <v>36.144660520000016</v>
      </c>
      <c r="E31" s="461">
        <f t="shared" si="0"/>
        <v>0.19892028228875644</v>
      </c>
      <c r="F31" s="459">
        <f>'[5]Quarterre'!$D$44/1000</f>
        <v>35.895365669999975</v>
      </c>
      <c r="G31" s="461">
        <f>IF(F31=0,"-",IF(ABS(D31/F31-1)&gt;2,"-",IF(AND(D31&gt;=0,F31&gt;0),(D31-F31)/F31,IF(AND(D31&lt;=0,F31&lt;0),-(D31-F31)/F31,IF(AND(D31&lt;0,F31&gt;0),"-",IF(AND(D31&gt;0,F31&lt;0),"-"))))))</f>
        <v>0.006945042774933823</v>
      </c>
      <c r="H31" s="459">
        <f>'[5]YTD'!$B$44/1000</f>
        <v>63.06588852999999</v>
      </c>
      <c r="I31" s="460">
        <f>'[5]YTD'!$C$44/1000</f>
        <v>72.04002619</v>
      </c>
      <c r="J31" s="461">
        <f>IF(H31=0,"-",IF(ABS(I31/H31-1)&gt;2,"-",IF(AND(I31&gt;=0,H31&gt;0),(I31-H31)/H31,IF(AND(I31&lt;=0,H31&lt;0),-(I31-H31)/H31,IF(AND(I31&lt;0,H31&gt;0),"-",IF(AND(I31&gt;0,H31&lt;0),"-"))))))</f>
        <v>0.142297807407107</v>
      </c>
      <c r="K31" s="400"/>
      <c r="M31" s="379"/>
      <c r="N31" s="379"/>
      <c r="O31" s="396"/>
    </row>
    <row r="32" spans="2:15" ht="6" customHeight="1">
      <c r="B32" s="454"/>
      <c r="C32" s="455"/>
      <c r="D32" s="456"/>
      <c r="E32" s="457"/>
      <c r="F32" s="455"/>
      <c r="G32" s="467"/>
      <c r="H32" s="455"/>
      <c r="I32" s="456"/>
      <c r="J32" s="462"/>
      <c r="K32" s="400"/>
      <c r="M32" s="379"/>
      <c r="N32" s="379"/>
      <c r="O32" s="396"/>
    </row>
    <row r="33" spans="2:15" ht="15">
      <c r="B33" s="454" t="s">
        <v>164</v>
      </c>
      <c r="C33" s="455">
        <f>'Optimus FCF'!E7</f>
        <v>10.505</v>
      </c>
      <c r="D33" s="456">
        <f>'Optimus FCF'!F7</f>
        <v>18.742</v>
      </c>
      <c r="E33" s="457">
        <f>'Optimus FCF'!G7</f>
        <v>0.7841028081865777</v>
      </c>
      <c r="F33" s="455">
        <f>'Optimus FCF'!H7</f>
        <v>30.18</v>
      </c>
      <c r="G33" s="528">
        <f>'Optimus FCF'!I7</f>
        <v>-0.3789927104042412</v>
      </c>
      <c r="H33" s="455">
        <f>'Optimus FCF'!J7</f>
        <v>83.346</v>
      </c>
      <c r="I33" s="456">
        <f>'Optimus FCF'!K7</f>
        <v>-3.224</v>
      </c>
      <c r="J33" s="457" t="str">
        <f>'Optimus FCF'!L7</f>
        <v>-</v>
      </c>
      <c r="K33" s="400"/>
      <c r="M33" s="379"/>
      <c r="N33" s="379"/>
      <c r="O33" s="396"/>
    </row>
    <row r="34" spans="2:15" ht="15">
      <c r="B34" s="454" t="s">
        <v>165</v>
      </c>
      <c r="C34" s="455">
        <f>'[5]Quarterre'!$B$42/1000</f>
        <v>18.222324199891432</v>
      </c>
      <c r="D34" s="456">
        <f>'[5]Quarterre'!$C$42/1000</f>
        <v>8.396579600000452</v>
      </c>
      <c r="E34" s="457">
        <f t="shared" si="0"/>
        <v>-0.5392146738312076</v>
      </c>
      <c r="F34" s="455">
        <f>'[5]Quarterre'!$D$42/1000</f>
        <v>-14.407787480000401</v>
      </c>
      <c r="G34" s="528" t="str">
        <f>IF(F34=0,"-",IF(ABS(D34/F34-1)&gt;2,"-",IF(AND(D34&gt;=0,F34&gt;0),(D34-F34)/F34,IF(AND(D34&lt;=0,F34&lt;0),-(D34-F34)/F34,IF(AND(D34&lt;0,F34&gt;0),"-",IF(AND(D34&gt;0,F34&lt;0),"-"))))))</f>
        <v>-</v>
      </c>
      <c r="H34" s="455">
        <f>'[5]YTD'!$B$42/1000</f>
        <v>-65.81268200010825</v>
      </c>
      <c r="I34" s="456">
        <f>'[5]YTD'!$C$42/1000</f>
        <v>-6.011207879999949</v>
      </c>
      <c r="J34" s="457">
        <f>IF(H34=0,"-",IF(ABS(I34/H34-1)&gt;2,"-",IF(AND(I34&gt;=0,H34&gt;0),(I34-H34)/H34,IF(AND(I34&lt;=0,H34&lt;0),-(I34-H34)/H34,IF(AND(I34&lt;0,H34&gt;0),"-",IF(AND(I34&gt;0,H34&lt;0),"-"))))))</f>
        <v>0.9086618612505404</v>
      </c>
      <c r="K34" s="400"/>
      <c r="M34" s="379"/>
      <c r="N34" s="397"/>
      <c r="O34" s="396"/>
    </row>
    <row r="35" spans="2:15" ht="13.5" customHeight="1">
      <c r="B35" s="454" t="s">
        <v>58</v>
      </c>
      <c r="C35" s="455">
        <f>'[5]Quarterre'!$B$74/1000</f>
        <v>461.6122579206201</v>
      </c>
      <c r="D35" s="456">
        <f>'[5]Quarterre'!$C$74/1000</f>
        <v>445.36082399062</v>
      </c>
      <c r="E35" s="457">
        <f t="shared" si="0"/>
        <v>-0.035205811048446445</v>
      </c>
      <c r="F35" s="455">
        <f>'[5]Quarterre'!$D$74/1000</f>
        <v>435.76269696062</v>
      </c>
      <c r="G35" s="528">
        <f>IF(F35=0,"-",IF(ABS(D35/F35-1)&gt;2,"-",IF(AND(D35&gt;=0,F35&gt;0),(D35-F35)/F35,IF(AND(D35&lt;=0,F35&lt;0),-(D35-F35)/F35,IF(AND(D35&lt;0,F35&gt;0),"-",IF(AND(D35&gt;0,F35&lt;0),"-"))))))</f>
        <v>0.022026041001089604</v>
      </c>
      <c r="H35" s="455">
        <f>'[5]YTD'!$B$74/1000</f>
        <v>411.5576552106199</v>
      </c>
      <c r="I35" s="456">
        <f>'[5]YTD'!$C$74/1000</f>
        <v>445.36082399062</v>
      </c>
      <c r="J35" s="457">
        <f>IF(H35=0,"-",IF(ABS(I35/H35-1)&gt;2,"-",IF(AND(I35&gt;=0,H35&gt;0),(I35-H35)/H35,IF(AND(I35&lt;=0,H35&lt;0),-(I35-H35)/H35,IF(AND(I35&lt;0,H35&gt;0),"-",IF(AND(I35&gt;0,H35&lt;0),"-"))))))</f>
        <v>0.08213471029399497</v>
      </c>
      <c r="K35" s="400"/>
      <c r="M35" s="379"/>
      <c r="N35" s="397"/>
      <c r="O35" s="396"/>
    </row>
    <row r="36" spans="2:15" ht="13.5" customHeight="1">
      <c r="B36" s="454" t="s">
        <v>31</v>
      </c>
      <c r="C36" s="455">
        <f>'[5]Quarterre'!$B$76/1000</f>
        <v>407.2137537406201</v>
      </c>
      <c r="D36" s="456">
        <f>'[5]Quarterre'!$C$76/1000</f>
        <v>438.19725673062004</v>
      </c>
      <c r="E36" s="457">
        <f t="shared" si="0"/>
        <v>0.07608658279684544</v>
      </c>
      <c r="F36" s="455">
        <f>'[5]Quarterre'!$D$76/1000</f>
        <v>421.72971697061996</v>
      </c>
      <c r="G36" s="528">
        <f>IF(F36=0,"-",IF(ABS(D36/F36-1)&gt;2,"-",IF(AND(D36&gt;=0,F36&gt;0),(D36-F36)/F36,IF(AND(D36&lt;=0,F36&lt;0),-(D36-F36)/F36,IF(AND(D36&lt;0,F36&gt;0),"-",IF(AND(D36&gt;0,F36&lt;0),"-"))))))</f>
        <v>0.03904761532644686</v>
      </c>
      <c r="H36" s="455">
        <f>'[5]YTD'!$B$76/1000</f>
        <v>364.33041183061994</v>
      </c>
      <c r="I36" s="456">
        <f>'[5]YTD'!$C$76/1000</f>
        <v>438.19725673062004</v>
      </c>
      <c r="J36" s="457">
        <f>IF(H36=0,"-",IF(ABS(I36/H36-1)&gt;2,"-",IF(AND(I36&gt;=0,H36&gt;0),(I36-H36)/H36,IF(AND(I36&lt;=0,H36&lt;0),-(I36-H36)/H36,IF(AND(I36&lt;0,H36&gt;0),"-",IF(AND(I36&gt;0,H36&lt;0),"-"))))))</f>
        <v>0.20274685423280386</v>
      </c>
      <c r="K36" s="400"/>
      <c r="M36" s="379"/>
      <c r="N36" s="397"/>
      <c r="O36" s="396"/>
    </row>
    <row r="37" spans="2:15" ht="13.5" customHeight="1">
      <c r="B37" s="454" t="s">
        <v>51</v>
      </c>
      <c r="C37" s="468">
        <f>'[5]Quarterre'!$B$78</f>
        <v>1.7146021650502299</v>
      </c>
      <c r="D37" s="469">
        <f>'[5]Quarterre'!$C$78</f>
        <v>1.8097657669557097</v>
      </c>
      <c r="E37" s="470">
        <f>(D37-C37)</f>
        <v>0.09516360190547979</v>
      </c>
      <c r="F37" s="468">
        <f>'[5]Quarterre'!$D$78</f>
        <v>1.7322443302665849</v>
      </c>
      <c r="G37" s="470">
        <f>(D37-F37)</f>
        <v>0.07752143668912481</v>
      </c>
      <c r="H37" s="468">
        <f>'[5]YTD'!$B$78</f>
        <v>1.5490755512092327</v>
      </c>
      <c r="I37" s="469">
        <f>'[5]YTD'!$C$78</f>
        <v>1.8097657669557097</v>
      </c>
      <c r="J37" s="470">
        <f>(I37-H37)</f>
        <v>0.260690215746477</v>
      </c>
      <c r="K37" s="400"/>
      <c r="M37" s="406"/>
      <c r="N37" s="407"/>
      <c r="O37" s="408"/>
    </row>
    <row r="38" spans="2:15" ht="15">
      <c r="B38" s="454" t="s">
        <v>166</v>
      </c>
      <c r="C38" s="468">
        <f>'[5]Quarterre'!$B$79</f>
        <v>22.677227920047844</v>
      </c>
      <c r="D38" s="469">
        <f>'[5]Quarterre'!$C$79</f>
        <v>11.303448270456437</v>
      </c>
      <c r="E38" s="470">
        <f>(D38-C38)</f>
        <v>-11.373779649591407</v>
      </c>
      <c r="F38" s="468">
        <f>'[5]Quarterre'!$D$79</f>
        <v>13.312537955734491</v>
      </c>
      <c r="G38" s="470">
        <f>(D38-F38)</f>
        <v>-2.009089685278054</v>
      </c>
      <c r="H38" s="468">
        <f>'[5]YTD'!$B$79</f>
        <v>20.52806641217766</v>
      </c>
      <c r="I38" s="469">
        <f>'[5]YTD'!$C$79</f>
        <v>11.303448270456437</v>
      </c>
      <c r="J38" s="470">
        <f>(I38-H38)</f>
        <v>-9.224618141721225</v>
      </c>
      <c r="K38" s="400"/>
      <c r="M38" s="406"/>
      <c r="N38" s="407"/>
      <c r="O38" s="408"/>
    </row>
    <row r="39" spans="2:15" ht="13.5" customHeight="1">
      <c r="B39" s="471" t="s">
        <v>80</v>
      </c>
      <c r="C39" s="472">
        <f>'[5]Quarterre'!$B$80</f>
        <v>0.30808533326426085</v>
      </c>
      <c r="D39" s="473">
        <f>'[5]Quarterre'!$C$80</f>
        <v>0.29650225337597963</v>
      </c>
      <c r="E39" s="474">
        <f>(D39-C39)*100</f>
        <v>-1.1583079888281222</v>
      </c>
      <c r="F39" s="472">
        <f>'[5]Quarterre'!$D$80</f>
        <v>0.2955722457766752</v>
      </c>
      <c r="G39" s="474">
        <f>(D39-F39)*100</f>
        <v>0.09300075993044499</v>
      </c>
      <c r="H39" s="472">
        <f>'[5]YTD'!$B$80</f>
        <v>0.28902589365295595</v>
      </c>
      <c r="I39" s="473">
        <f>'[5]YTD'!$C$80</f>
        <v>0.29650225337597963</v>
      </c>
      <c r="J39" s="474">
        <f>(I39-H39)*100</f>
        <v>0.7476359723023684</v>
      </c>
      <c r="M39" s="402"/>
      <c r="N39" s="402"/>
      <c r="O39" s="383"/>
    </row>
    <row r="40" spans="2:15" ht="4.5" customHeight="1">
      <c r="B40" s="431"/>
      <c r="C40" s="432"/>
      <c r="D40" s="441"/>
      <c r="E40" s="442"/>
      <c r="F40" s="441"/>
      <c r="G40" s="442"/>
      <c r="H40" s="441"/>
      <c r="I40" s="441"/>
      <c r="J40" s="439"/>
      <c r="M40" s="402"/>
      <c r="N40" s="379"/>
      <c r="O40" s="409"/>
    </row>
    <row r="41" spans="2:15" ht="12.75">
      <c r="B41" s="440"/>
      <c r="C41" s="441"/>
      <c r="D41" s="441"/>
      <c r="E41" s="442"/>
      <c r="F41" s="441"/>
      <c r="G41" s="443"/>
      <c r="H41" s="441"/>
      <c r="I41" s="441"/>
      <c r="J41" s="444"/>
      <c r="M41" s="410"/>
      <c r="N41" s="378"/>
      <c r="O41" s="396"/>
    </row>
    <row r="42" spans="2:15" ht="13.5" customHeight="1">
      <c r="B42" s="440"/>
      <c r="C42" s="441"/>
      <c r="D42" s="441"/>
      <c r="E42" s="442"/>
      <c r="F42" s="441"/>
      <c r="G42" s="443"/>
      <c r="H42" s="441"/>
      <c r="I42" s="441"/>
      <c r="J42" s="444"/>
      <c r="M42" s="379"/>
      <c r="N42" s="398"/>
      <c r="O42" s="396"/>
    </row>
    <row r="43" spans="2:15" ht="13.5" customHeight="1">
      <c r="B43" s="440"/>
      <c r="C43" s="441"/>
      <c r="D43" s="441"/>
      <c r="E43" s="442"/>
      <c r="F43" s="441"/>
      <c r="G43" s="443"/>
      <c r="H43" s="441"/>
      <c r="I43" s="441"/>
      <c r="J43" s="444"/>
      <c r="M43" s="406"/>
      <c r="N43" s="407"/>
      <c r="O43" s="408"/>
    </row>
    <row r="44" spans="2:15" ht="13.5">
      <c r="B44" s="440"/>
      <c r="C44" s="441"/>
      <c r="D44" s="441"/>
      <c r="E44" s="442"/>
      <c r="F44" s="441"/>
      <c r="G44" s="442"/>
      <c r="H44" s="441"/>
      <c r="I44" s="441"/>
      <c r="J44" s="442"/>
      <c r="M44" s="406"/>
      <c r="N44" s="379"/>
      <c r="O44" s="408"/>
    </row>
    <row r="47" spans="9:14" ht="13.5">
      <c r="I47" s="405"/>
      <c r="N47" s="405"/>
    </row>
    <row r="48" spans="9:14" ht="13.5">
      <c r="I48" s="405"/>
      <c r="N48" s="405"/>
    </row>
    <row r="49" spans="9:14" ht="13.5">
      <c r="I49" s="405"/>
      <c r="N49" s="405"/>
    </row>
    <row r="65536" ht="13.5">
      <c r="G65536" s="490"/>
    </row>
  </sheetData>
  <sheetProtection/>
  <mergeCells count="2">
    <mergeCell ref="B2:H2"/>
    <mergeCell ref="K2:L2"/>
  </mergeCells>
  <printOptions/>
  <pageMargins left="0.17" right="0.19" top="1" bottom="1" header="0.5" footer="0.5"/>
  <pageSetup fitToHeight="1" fitToWidth="1" horizontalDpi="600" verticalDpi="600" orientation="portrait" paperSize="9" scale="73" r:id="rId2"/>
  <ignoredErrors>
    <ignoredError sqref="E29 G29:J29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51"/>
  <sheetViews>
    <sheetView showGridLines="0" zoomScalePageLayoutView="0" workbookViewId="0" topLeftCell="A1">
      <selection activeCell="C19" sqref="C19"/>
    </sheetView>
  </sheetViews>
  <sheetFormatPr defaultColWidth="9.140625" defaultRowHeight="13.5" outlineLevelRow="2" outlineLevelCol="1"/>
  <cols>
    <col min="1" max="3" width="9.140625" style="2" customWidth="1"/>
    <col min="4" max="4" width="34.140625" style="2" customWidth="1"/>
    <col min="5" max="6" width="11.57421875" style="2" customWidth="1"/>
    <col min="7" max="7" width="9.00390625" style="4" customWidth="1"/>
    <col min="8" max="8" width="11.57421875" style="2" customWidth="1"/>
    <col min="9" max="9" width="9.00390625" style="4" customWidth="1"/>
    <col min="10" max="12" width="9.140625" style="2" customWidth="1" outlineLevel="1"/>
    <col min="13" max="16384" width="9.140625" style="2" customWidth="1"/>
  </cols>
  <sheetData>
    <row r="1" spans="1:6" ht="12.75">
      <c r="A1" s="1" t="s">
        <v>57</v>
      </c>
      <c r="B1" s="1" t="s">
        <v>60</v>
      </c>
      <c r="C1" s="1" t="s">
        <v>61</v>
      </c>
      <c r="E1" s="3"/>
      <c r="F1" s="3"/>
    </row>
    <row r="2" spans="1:11" ht="12.75">
      <c r="A2" s="5" t="s">
        <v>63</v>
      </c>
      <c r="B2" s="6"/>
      <c r="C2" s="7"/>
      <c r="D2" s="4"/>
      <c r="E2" s="4"/>
      <c r="F2" s="4"/>
      <c r="H2" s="8"/>
      <c r="J2" s="110"/>
      <c r="K2" s="110"/>
    </row>
    <row r="3" spans="1:11" ht="14.25" customHeight="1">
      <c r="A3" s="9" t="s">
        <v>56</v>
      </c>
      <c r="B3" s="10">
        <v>52.71</v>
      </c>
      <c r="C3" s="11">
        <v>1</v>
      </c>
      <c r="D3" s="17"/>
      <c r="J3" s="110"/>
      <c r="K3" s="213"/>
    </row>
    <row r="4" spans="1:12" ht="14.25" customHeight="1">
      <c r="A4" s="13"/>
      <c r="B4" s="14"/>
      <c r="C4" s="15"/>
      <c r="D4" s="214" t="s">
        <v>62</v>
      </c>
      <c r="E4" s="215" t="s">
        <v>184</v>
      </c>
      <c r="F4" s="216" t="s">
        <v>185</v>
      </c>
      <c r="G4" s="217" t="s">
        <v>182</v>
      </c>
      <c r="H4" s="215" t="s">
        <v>181</v>
      </c>
      <c r="I4" s="217" t="s">
        <v>106</v>
      </c>
      <c r="J4" s="215" t="s">
        <v>186</v>
      </c>
      <c r="K4" s="216" t="s">
        <v>187</v>
      </c>
      <c r="L4" s="217" t="s">
        <v>182</v>
      </c>
    </row>
    <row r="5" spans="1:14" ht="14.25" customHeight="1">
      <c r="A5" s="16"/>
      <c r="B5" s="16"/>
      <c r="C5" s="16"/>
      <c r="D5" s="79" t="s">
        <v>81</v>
      </c>
      <c r="E5" s="321">
        <f>'[15]Quarter'!$AW$8</f>
        <v>2019</v>
      </c>
      <c r="F5" s="329">
        <f>'[15]Quarter'!$BA$8</f>
        <v>1960</v>
      </c>
      <c r="G5" s="322">
        <f aca="true" t="shared" si="0" ref="G5:G10">IF(E5=0,"-",IF(ABS(F5/E5-1)&gt;2,"-",IF(AND(F5&gt;=0,E5&gt;0),(F5-E5)/E5,IF(AND(F5&lt;=0,E5&lt;0),-(F5-E5)/E5,IF(AND(F5&lt;0,E5&gt;0),"-",IF(AND(F5&gt;0,E5&lt;0),"-"))))))</f>
        <v>-0.02922238732045567</v>
      </c>
      <c r="H5" s="321">
        <f>'[15]Quarter'!$AZ$8</f>
        <v>1958</v>
      </c>
      <c r="I5" s="323">
        <f aca="true" t="shared" si="1" ref="I5:I10">IF(H5=0,"-",IF(ABS(F5/H5-1)&gt;2,"-",IF(AND(F5&gt;=0,H5&gt;0),(F5-H5)/H5,IF(AND(F5&lt;=0,H5&lt;0),-(F5-H5)/H5,IF(AND(F5&lt;0,H5&gt;0),"-",IF(AND(F5&gt;0,H5&lt;0),"-"))))))</f>
        <v>0.0010214504596527069</v>
      </c>
      <c r="J5" s="321">
        <f aca="true" t="shared" si="2" ref="J5:K9">E5</f>
        <v>2019</v>
      </c>
      <c r="K5" s="329">
        <f t="shared" si="2"/>
        <v>1960</v>
      </c>
      <c r="L5" s="322">
        <f aca="true" t="shared" si="3" ref="L5:L10">IF(J5=0,"-",IF(ABS(K5/J5-1)&gt;2,"-",IF(AND(K5&gt;=0,J5&gt;0),(K5-J5)/J5,IF(AND(K5&lt;=0,J5&lt;0),-(K5-J5)/J5,IF(AND(K5&lt;0,J5&gt;0),"-",IF(AND(K5&gt;0,J5&lt;0),"-"))))))</f>
        <v>-0.02922238732045567</v>
      </c>
      <c r="N5" s="32"/>
    </row>
    <row r="6" spans="1:14" ht="14.25" customHeight="1">
      <c r="A6" s="16"/>
      <c r="B6" s="16"/>
      <c r="C6" s="16"/>
      <c r="D6" s="24" t="s">
        <v>102</v>
      </c>
      <c r="E6" s="22">
        <f>'[15]Quarter'!$AW$15+'[15]Quarter'!$AW$16</f>
        <v>139</v>
      </c>
      <c r="F6" s="170">
        <f>'[15]Quarter'!$BA$15+'[15]Quarter'!$BA$16</f>
        <v>147</v>
      </c>
      <c r="G6" s="73">
        <f t="shared" si="0"/>
        <v>0.05755395683453238</v>
      </c>
      <c r="H6" s="22">
        <f>'[15]Quarter'!$AZ$15+'[15]Quarter'!$AZ$16</f>
        <v>146</v>
      </c>
      <c r="I6" s="78">
        <f t="shared" si="1"/>
        <v>0.00684931506849315</v>
      </c>
      <c r="J6" s="22">
        <f t="shared" si="2"/>
        <v>139</v>
      </c>
      <c r="K6" s="170">
        <f t="shared" si="2"/>
        <v>147</v>
      </c>
      <c r="L6" s="73">
        <f t="shared" si="3"/>
        <v>0.05755395683453238</v>
      </c>
      <c r="M6" s="32"/>
      <c r="N6" s="32">
        <f>F6-H6</f>
        <v>1</v>
      </c>
    </row>
    <row r="7" spans="1:14" ht="14.25" customHeight="1">
      <c r="A7" s="16"/>
      <c r="B7" s="16"/>
      <c r="C7" s="16"/>
      <c r="D7" s="24" t="s">
        <v>183</v>
      </c>
      <c r="E7" s="22">
        <f>'[15]Quarter'!$AW$9</f>
        <v>1025</v>
      </c>
      <c r="F7" s="170">
        <f>'[15]Quarter'!$BA$9</f>
        <v>962</v>
      </c>
      <c r="G7" s="73">
        <f t="shared" si="0"/>
        <v>-0.06146341463414634</v>
      </c>
      <c r="H7" s="22">
        <f>'[15]Quarter'!$AZ$9</f>
        <v>972</v>
      </c>
      <c r="I7" s="78">
        <f t="shared" si="1"/>
        <v>-0.0102880658436214</v>
      </c>
      <c r="J7" s="22">
        <f t="shared" si="2"/>
        <v>1025</v>
      </c>
      <c r="K7" s="170">
        <f t="shared" si="2"/>
        <v>962</v>
      </c>
      <c r="L7" s="73">
        <f t="shared" si="3"/>
        <v>-0.06146341463414634</v>
      </c>
      <c r="M7" s="32"/>
      <c r="N7" s="32">
        <f>F7-H7</f>
        <v>-10</v>
      </c>
    </row>
    <row r="8" spans="1:14" ht="14.25" customHeight="1">
      <c r="A8" s="16"/>
      <c r="B8" s="16"/>
      <c r="C8" s="16"/>
      <c r="D8" s="24" t="s">
        <v>9</v>
      </c>
      <c r="E8" s="22">
        <f>'[15]Quarter'!$AW$14</f>
        <v>603</v>
      </c>
      <c r="F8" s="170">
        <f>'[15]Quarter'!$BA$14</f>
        <v>664</v>
      </c>
      <c r="G8" s="73">
        <f t="shared" si="0"/>
        <v>0.1011608623548922</v>
      </c>
      <c r="H8" s="22">
        <f>'[15]Quarter'!$AZ$14</f>
        <v>649</v>
      </c>
      <c r="I8" s="78">
        <f t="shared" si="1"/>
        <v>0.023112480739599383</v>
      </c>
      <c r="J8" s="22">
        <f t="shared" si="2"/>
        <v>603</v>
      </c>
      <c r="K8" s="170">
        <f t="shared" si="2"/>
        <v>664</v>
      </c>
      <c r="L8" s="73">
        <f t="shared" si="3"/>
        <v>0.1011608623548922</v>
      </c>
      <c r="N8" s="32">
        <f>F8-H8</f>
        <v>15</v>
      </c>
    </row>
    <row r="9" spans="1:14" ht="14.25" customHeight="1">
      <c r="A9" s="16"/>
      <c r="B9" s="16"/>
      <c r="C9" s="16"/>
      <c r="D9" s="24" t="s">
        <v>83</v>
      </c>
      <c r="E9" s="22">
        <f>'[15]Quarter'!$AW$11+'[15]Quarter'!$AW$12</f>
        <v>252</v>
      </c>
      <c r="F9" s="170">
        <f>'[15]Quarter'!$BA$11+'[15]Quarter'!$BA$12</f>
        <v>187</v>
      </c>
      <c r="G9" s="73">
        <f t="shared" si="0"/>
        <v>-0.25793650793650796</v>
      </c>
      <c r="H9" s="22">
        <f>'[15]Quarter'!$AZ$11+'[15]Quarter'!$AZ$12</f>
        <v>191</v>
      </c>
      <c r="I9" s="78">
        <f t="shared" si="1"/>
        <v>-0.020942408376963352</v>
      </c>
      <c r="J9" s="22">
        <f t="shared" si="2"/>
        <v>252</v>
      </c>
      <c r="K9" s="170">
        <f t="shared" si="2"/>
        <v>187</v>
      </c>
      <c r="L9" s="73">
        <f t="shared" si="3"/>
        <v>-0.25793650793650796</v>
      </c>
      <c r="N9" s="32">
        <f>F9-H9</f>
        <v>-4</v>
      </c>
    </row>
    <row r="10" spans="1:12" ht="3" customHeight="1">
      <c r="A10" s="16"/>
      <c r="B10" s="16"/>
      <c r="C10" s="16"/>
      <c r="D10" s="218"/>
      <c r="E10" s="224"/>
      <c r="F10" s="225"/>
      <c r="G10" s="137" t="str">
        <f t="shared" si="0"/>
        <v>-</v>
      </c>
      <c r="H10" s="237"/>
      <c r="I10" s="137" t="str">
        <f t="shared" si="1"/>
        <v>-</v>
      </c>
      <c r="J10" s="224"/>
      <c r="K10" s="225"/>
      <c r="L10" s="137" t="str">
        <f t="shared" si="3"/>
        <v>-</v>
      </c>
    </row>
    <row r="11" spans="1:13" ht="14.25" customHeight="1">
      <c r="A11" s="16"/>
      <c r="B11" s="16"/>
      <c r="C11" s="16"/>
      <c r="D11" s="219"/>
      <c r="E11" s="220"/>
      <c r="F11" s="220"/>
      <c r="G11" s="84"/>
      <c r="H11" s="220"/>
      <c r="I11" s="84"/>
      <c r="J11" s="110"/>
      <c r="K11" s="110"/>
      <c r="L11" s="110"/>
      <c r="M11" s="110"/>
    </row>
    <row r="12" spans="1:13" ht="14.25" customHeight="1">
      <c r="A12" s="16"/>
      <c r="B12" s="16"/>
      <c r="C12" s="16"/>
      <c r="D12" s="203"/>
      <c r="E12" s="221"/>
      <c r="F12" s="222"/>
      <c r="G12" s="223"/>
      <c r="H12" s="221"/>
      <c r="I12" s="223"/>
      <c r="J12" s="110"/>
      <c r="K12" s="110"/>
      <c r="L12" s="110"/>
      <c r="M12" s="110"/>
    </row>
    <row r="13" spans="1:13" s="4" customFormat="1" ht="14.25" customHeight="1">
      <c r="A13" s="23"/>
      <c r="B13" s="23"/>
      <c r="C13" s="23"/>
      <c r="D13" s="330"/>
      <c r="E13" s="110"/>
      <c r="F13" s="110"/>
      <c r="G13" s="210"/>
      <c r="H13" s="110"/>
      <c r="I13" s="210"/>
      <c r="J13" s="210"/>
      <c r="K13" s="210"/>
      <c r="L13" s="210"/>
      <c r="M13" s="210"/>
    </row>
    <row r="14" spans="1:13" s="4" customFormat="1" ht="14.25" customHeight="1">
      <c r="A14" s="23"/>
      <c r="B14" s="23"/>
      <c r="C14" s="23"/>
      <c r="D14" s="330"/>
      <c r="E14" s="110"/>
      <c r="F14" s="86"/>
      <c r="G14" s="210"/>
      <c r="H14" s="110"/>
      <c r="I14" s="210"/>
      <c r="J14" s="210"/>
      <c r="K14" s="210"/>
      <c r="L14" s="210"/>
      <c r="M14" s="210"/>
    </row>
    <row r="15" spans="1:11" ht="14.25" customHeight="1">
      <c r="A15" s="16"/>
      <c r="B15" s="16"/>
      <c r="C15" s="16"/>
      <c r="D15" s="29"/>
      <c r="J15" s="110"/>
      <c r="K15" s="85"/>
    </row>
    <row r="16" spans="10:11" ht="14.25" customHeight="1">
      <c r="J16" s="110"/>
      <c r="K16" s="85"/>
    </row>
    <row r="17" spans="10:11" ht="14.25" customHeight="1">
      <c r="J17" s="110"/>
      <c r="K17" s="85"/>
    </row>
    <row r="18" spans="10:11" s="4" customFormat="1" ht="14.25" customHeight="1">
      <c r="J18" s="210"/>
      <c r="K18" s="226"/>
    </row>
    <row r="19" s="4" customFormat="1" ht="14.25" customHeight="1">
      <c r="K19" s="26"/>
    </row>
    <row r="20" s="4" customFormat="1" ht="14.25" customHeight="1">
      <c r="K20" s="26"/>
    </row>
    <row r="21" s="4" customFormat="1" ht="14.25" customHeight="1">
      <c r="K21" s="26"/>
    </row>
    <row r="22" s="27" customFormat="1" ht="2.25" customHeight="1">
      <c r="K22" s="28"/>
    </row>
    <row r="26" ht="12.75">
      <c r="D26" s="29"/>
    </row>
    <row r="27" spans="7:9" s="13" customFormat="1" ht="12.75">
      <c r="G27" s="31"/>
      <c r="I27" s="31"/>
    </row>
    <row r="28" ht="12.75">
      <c r="H28" s="32"/>
    </row>
    <row r="30" spans="3:12" ht="12.75">
      <c r="C30" s="110"/>
      <c r="D30" s="800"/>
      <c r="E30" s="800"/>
      <c r="F30" s="110"/>
      <c r="G30" s="210"/>
      <c r="H30" s="799"/>
      <c r="I30" s="799"/>
      <c r="J30" s="233"/>
      <c r="K30" s="110"/>
      <c r="L30" s="110"/>
    </row>
    <row r="31" spans="3:12" ht="12.75">
      <c r="C31" s="110"/>
      <c r="D31" s="110"/>
      <c r="E31" s="194"/>
      <c r="F31" s="194"/>
      <c r="G31" s="196"/>
      <c r="H31" s="194"/>
      <c r="I31" s="196"/>
      <c r="J31" s="110"/>
      <c r="K31" s="110"/>
      <c r="L31" s="110"/>
    </row>
    <row r="32" spans="3:12" ht="12.75">
      <c r="C32" s="110"/>
      <c r="D32" s="110"/>
      <c r="E32" s="202"/>
      <c r="F32" s="202"/>
      <c r="G32" s="84"/>
      <c r="H32" s="202"/>
      <c r="I32" s="84"/>
      <c r="J32" s="110"/>
      <c r="K32" s="110"/>
      <c r="L32" s="110"/>
    </row>
    <row r="33" spans="3:12" ht="12.75">
      <c r="C33" s="110"/>
      <c r="D33" s="203"/>
      <c r="E33" s="202"/>
      <c r="F33" s="202"/>
      <c r="G33" s="84"/>
      <c r="H33" s="202"/>
      <c r="I33" s="84"/>
      <c r="J33" s="110"/>
      <c r="K33" s="110"/>
      <c r="L33" s="110"/>
    </row>
    <row r="34" spans="3:12" s="4" customFormat="1" ht="12">
      <c r="C34" s="210"/>
      <c r="D34" s="204"/>
      <c r="E34" s="205"/>
      <c r="F34" s="205"/>
      <c r="G34" s="84"/>
      <c r="H34" s="205"/>
      <c r="I34" s="84"/>
      <c r="J34" s="210"/>
      <c r="K34" s="210"/>
      <c r="L34" s="210"/>
    </row>
    <row r="35" spans="3:12" s="4" customFormat="1" ht="12">
      <c r="C35" s="210"/>
      <c r="D35" s="204"/>
      <c r="E35" s="205"/>
      <c r="F35" s="205"/>
      <c r="G35" s="84"/>
      <c r="H35" s="205"/>
      <c r="I35" s="84"/>
      <c r="J35" s="210"/>
      <c r="K35" s="210"/>
      <c r="L35" s="210"/>
    </row>
    <row r="36" spans="3:12" ht="12.75">
      <c r="C36" s="110"/>
      <c r="D36" s="206"/>
      <c r="E36" s="202"/>
      <c r="F36" s="202"/>
      <c r="G36" s="84"/>
      <c r="H36" s="202"/>
      <c r="I36" s="84"/>
      <c r="J36" s="110"/>
      <c r="K36" s="110"/>
      <c r="L36" s="110"/>
    </row>
    <row r="37" spans="3:12" ht="12.75">
      <c r="C37" s="110"/>
      <c r="D37" s="206"/>
      <c r="E37" s="211"/>
      <c r="F37" s="211"/>
      <c r="G37" s="207"/>
      <c r="H37" s="211"/>
      <c r="I37" s="208"/>
      <c r="J37" s="110"/>
      <c r="K37" s="85"/>
      <c r="L37" s="110"/>
    </row>
    <row r="38" spans="3:12" ht="12.75" hidden="1" outlineLevel="2">
      <c r="C38" s="110"/>
      <c r="D38" s="110"/>
      <c r="E38" s="202"/>
      <c r="F38" s="202"/>
      <c r="G38" s="84"/>
      <c r="H38" s="202"/>
      <c r="I38" s="84"/>
      <c r="J38" s="110"/>
      <c r="K38" s="110"/>
      <c r="L38" s="110"/>
    </row>
    <row r="39" spans="3:12" ht="12.75" hidden="1" outlineLevel="1">
      <c r="C39" s="110"/>
      <c r="D39" s="110"/>
      <c r="E39" s="202"/>
      <c r="F39" s="202"/>
      <c r="G39" s="84"/>
      <c r="H39" s="202"/>
      <c r="I39" s="84"/>
      <c r="J39" s="110"/>
      <c r="K39" s="110"/>
      <c r="L39" s="110"/>
    </row>
    <row r="40" spans="3:12" ht="12.75" collapsed="1">
      <c r="C40" s="110"/>
      <c r="D40" s="110"/>
      <c r="E40" s="202"/>
      <c r="F40" s="202"/>
      <c r="G40" s="84"/>
      <c r="H40" s="202"/>
      <c r="I40" s="84"/>
      <c r="J40" s="110"/>
      <c r="K40" s="110"/>
      <c r="L40" s="110"/>
    </row>
    <row r="41" spans="3:12" ht="12.75">
      <c r="C41" s="110"/>
      <c r="D41" s="110"/>
      <c r="E41" s="202"/>
      <c r="F41" s="202"/>
      <c r="G41" s="84"/>
      <c r="H41" s="202"/>
      <c r="I41" s="84"/>
      <c r="J41" s="110"/>
      <c r="K41" s="110"/>
      <c r="L41" s="110"/>
    </row>
    <row r="42" spans="3:12" ht="12.75">
      <c r="C42" s="110"/>
      <c r="D42" s="110"/>
      <c r="E42" s="86"/>
      <c r="F42" s="211"/>
      <c r="G42" s="84"/>
      <c r="H42" s="86"/>
      <c r="I42" s="84"/>
      <c r="J42" s="110"/>
      <c r="K42" s="85"/>
      <c r="L42" s="110"/>
    </row>
    <row r="43" spans="3:12" ht="12.75">
      <c r="C43" s="110"/>
      <c r="D43" s="110"/>
      <c r="E43" s="202"/>
      <c r="F43" s="202"/>
      <c r="G43" s="84"/>
      <c r="H43" s="202"/>
      <c r="I43" s="84"/>
      <c r="J43" s="110"/>
      <c r="K43" s="85"/>
      <c r="L43" s="110"/>
    </row>
    <row r="44" spans="3:12" ht="12.75" hidden="1" outlineLevel="1">
      <c r="C44" s="110"/>
      <c r="D44" s="110"/>
      <c r="E44" s="202"/>
      <c r="F44" s="202"/>
      <c r="G44" s="84"/>
      <c r="H44" s="202"/>
      <c r="I44" s="84"/>
      <c r="J44" s="110"/>
      <c r="K44" s="110"/>
      <c r="L44" s="110"/>
    </row>
    <row r="45" spans="3:12" ht="12.75" collapsed="1">
      <c r="C45" s="110"/>
      <c r="D45" s="110"/>
      <c r="E45" s="202"/>
      <c r="F45" s="202"/>
      <c r="G45" s="84"/>
      <c r="H45" s="202"/>
      <c r="I45" s="84"/>
      <c r="J45" s="110"/>
      <c r="K45" s="110"/>
      <c r="L45" s="110"/>
    </row>
    <row r="46" spans="3:12" ht="12.75">
      <c r="C46" s="110"/>
      <c r="D46" s="209"/>
      <c r="E46" s="202"/>
      <c r="F46" s="202"/>
      <c r="G46" s="84"/>
      <c r="H46" s="202"/>
      <c r="I46" s="84"/>
      <c r="J46" s="110"/>
      <c r="K46" s="110"/>
      <c r="L46" s="110"/>
    </row>
    <row r="47" spans="3:12" ht="12.75">
      <c r="C47" s="110"/>
      <c r="D47" s="110"/>
      <c r="E47" s="212"/>
      <c r="F47" s="212"/>
      <c r="G47" s="196"/>
      <c r="H47" s="212"/>
      <c r="I47" s="196"/>
      <c r="J47" s="110"/>
      <c r="K47" s="110"/>
      <c r="L47" s="110"/>
    </row>
    <row r="48" spans="3:12" ht="12.75">
      <c r="C48" s="110"/>
      <c r="D48" s="110"/>
      <c r="E48" s="110"/>
      <c r="F48" s="110"/>
      <c r="G48" s="210"/>
      <c r="H48" s="110"/>
      <c r="I48" s="210"/>
      <c r="J48" s="110"/>
      <c r="K48" s="110"/>
      <c r="L48" s="110"/>
    </row>
    <row r="49" spans="3:12" ht="16.5" customHeight="1">
      <c r="C49" s="110"/>
      <c r="D49" s="110"/>
      <c r="E49" s="110"/>
      <c r="F49" s="110"/>
      <c r="G49" s="210"/>
      <c r="H49" s="110"/>
      <c r="I49" s="210"/>
      <c r="J49" s="110"/>
      <c r="K49" s="110"/>
      <c r="L49" s="110"/>
    </row>
    <row r="50" spans="3:12" ht="12.75">
      <c r="C50" s="110"/>
      <c r="D50" s="110"/>
      <c r="E50" s="110"/>
      <c r="F50" s="110"/>
      <c r="G50" s="210"/>
      <c r="H50" s="110"/>
      <c r="I50" s="210"/>
      <c r="J50" s="110"/>
      <c r="K50" s="110"/>
      <c r="L50" s="110"/>
    </row>
    <row r="51" spans="4:9" ht="12.75">
      <c r="D51" s="29"/>
      <c r="I51" s="36"/>
    </row>
  </sheetData>
  <sheetProtection/>
  <mergeCells count="2">
    <mergeCell ref="H30:I30"/>
    <mergeCell ref="D30:E30"/>
  </mergeCells>
  <printOptions/>
  <pageMargins left="0.17" right="0.21" top="1" bottom="1" header="0.5" footer="0.5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Optimus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pcamendes</dc:creator>
  <cp:keywords/>
  <dc:description/>
  <cp:lastModifiedBy>Cristina Maria Novais</cp:lastModifiedBy>
  <cp:lastPrinted>2014-05-09T18:07:28Z</cp:lastPrinted>
  <dcterms:created xsi:type="dcterms:W3CDTF">2006-04-03T15:40:04Z</dcterms:created>
  <dcterms:modified xsi:type="dcterms:W3CDTF">2014-09-17T10:25:25Z</dcterms:modified>
  <cp:category/>
  <cp:version/>
  <cp:contentType/>
  <cp:contentStatus/>
</cp:coreProperties>
</file>